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0" yWindow="0" windowWidth="19320" windowHeight="11715" activeTab="0"/>
  </bookViews>
  <sheets>
    <sheet name="Calculations" sheetId="1" r:id="rId1"/>
    <sheet name="Combined Gradation" sheetId="2" r:id="rId2"/>
    <sheet name="CF vs. WF" sheetId="3" r:id="rId3"/>
  </sheets>
  <definedNames/>
  <calcPr fullCalcOnLoad="1"/>
</workbook>
</file>

<file path=xl/comments1.xml><?xml version="1.0" encoding="utf-8"?>
<comments xmlns="http://schemas.openxmlformats.org/spreadsheetml/2006/main">
  <authors>
    <author>Department Of Information Technology</author>
  </authors>
  <commentList>
    <comment ref="A26" authorId="0">
      <text>
        <r>
          <rPr>
            <sz val="8"/>
            <rFont val="Tahoma"/>
            <family val="2"/>
          </rPr>
          <t>4.4.1.1.1 The maximum theoretical combined gradation percent retained on a single sieve must be on a sieve larger than the ⅜ inch sieve.
4.4.1.1.2  The maximum theoretical combined gradation percent retained value must be equal to or greater than the theoretical combined gradation percent retained on any sieve smaller than the ½ inch sieve.</t>
        </r>
        <r>
          <rPr>
            <sz val="8"/>
            <rFont val="Tahoma"/>
            <family val="2"/>
          </rPr>
          <t xml:space="preserve">
</t>
        </r>
      </text>
    </comment>
    <comment ref="A27" authorId="0">
      <text>
        <r>
          <rPr>
            <sz val="8"/>
            <rFont val="Tahoma"/>
            <family val="2"/>
          </rPr>
          <t xml:space="preserve">4.4.1.1.3  The sum of the theoretical combined gradation percent retained on any two adjacent sieves must be at least 13 perecent, except for the maximum sieve size, nominal maximum sieve, No. 100, and No. 200 sieves.
</t>
        </r>
      </text>
    </comment>
    <comment ref="A28" authorId="0">
      <text>
        <r>
          <rPr>
            <sz val="8"/>
            <rFont val="Tahoma"/>
            <family val="2"/>
          </rPr>
          <t>4.4.1.1.4  The theoretical combined gradation percent retained must be at least five percent for each sieve, except for the maximum sieve size, nominal maximum sieve, No. 100, and No. 200 sieves, and at least eight percent retained on the 1 inch sieve for optimized blends with 2 inch maximum size aggregate or the ¾ inch sieve for optimized blends with 1½ inch maximum size aggregate.</t>
        </r>
        <r>
          <rPr>
            <sz val="8"/>
            <rFont val="Tahoma"/>
            <family val="2"/>
          </rPr>
          <t xml:space="preserve">
</t>
        </r>
      </text>
    </comment>
    <comment ref="A29" authorId="0">
      <text>
        <r>
          <rPr>
            <sz val="8"/>
            <rFont val="Tahoma"/>
            <family val="2"/>
          </rPr>
          <t xml:space="preserve">3.1  No more than 15 percent of aggregates from a quarried carbonate source may pass the #4 sieve.
</t>
        </r>
      </text>
    </comment>
    <comment ref="A30" authorId="0">
      <text>
        <r>
          <rPr>
            <sz val="8"/>
            <rFont val="Tahoma"/>
            <family val="2"/>
          </rPr>
          <t xml:space="preserve">Aggregate with a freeze-thaw dilation greater than 0.040 percent retained on the </t>
        </r>
        <r>
          <rPr>
            <sz val="8"/>
            <rFont val="Tahoma"/>
            <family val="2"/>
          </rPr>
          <t>½</t>
        </r>
        <r>
          <rPr>
            <sz val="8.8"/>
            <rFont val="Tahoma"/>
            <family val="2"/>
          </rPr>
          <t xml:space="preserve"> inch sieve can not constitute more than five percent of the total combined aggregate.</t>
        </r>
        <r>
          <rPr>
            <sz val="8"/>
            <rFont val="Tahoma"/>
            <family val="2"/>
          </rPr>
          <t xml:space="preserve">
</t>
        </r>
      </text>
    </comment>
  </commentList>
</comments>
</file>

<file path=xl/sharedStrings.xml><?xml version="1.0" encoding="utf-8"?>
<sst xmlns="http://schemas.openxmlformats.org/spreadsheetml/2006/main" count="142" uniqueCount="83">
  <si>
    <t>Sieve</t>
  </si>
  <si>
    <t>Coarse Aggregate</t>
  </si>
  <si>
    <t>Intermediate Aggregate</t>
  </si>
  <si>
    <t>Fine Aggregate</t>
  </si>
  <si>
    <t>Theoretical Combined Gradation %Passing</t>
  </si>
  <si>
    <t>Theoretical Combined Gradation %Retained</t>
  </si>
  <si>
    <t>Relative Percent</t>
  </si>
  <si>
    <t>2 inch</t>
  </si>
  <si>
    <t>1 inch</t>
  </si>
  <si>
    <t>¾ inch</t>
  </si>
  <si>
    <t>½ inch</t>
  </si>
  <si>
    <t>No. 4</t>
  </si>
  <si>
    <t>No. 8</t>
  </si>
  <si>
    <t>No. 16</t>
  </si>
  <si>
    <t>No. 30</t>
  </si>
  <si>
    <t>No. 50</t>
  </si>
  <si>
    <t>No. 100</t>
  </si>
  <si>
    <t>→</t>
  </si>
  <si>
    <t>Percent Passing</t>
  </si>
  <si>
    <t>Aggregate Classification</t>
  </si>
  <si>
    <t>Equal or Greater than 6"</t>
  </si>
  <si>
    <t>Less than 6"</t>
  </si>
  <si>
    <t>Identify the Application:</t>
  </si>
  <si>
    <t>Coarseness Factor (CF):</t>
  </si>
  <si>
    <t>Workability Factor (WF):</t>
  </si>
  <si>
    <t>1½ inch</t>
  </si>
  <si>
    <t>No</t>
  </si>
  <si>
    <t>Calculate&gt;&gt;</t>
  </si>
  <si>
    <t>Yes</t>
  </si>
  <si>
    <t>Sieve Size</t>
  </si>
  <si>
    <t>Coarse</t>
  </si>
  <si>
    <t>Intermediate</t>
  </si>
  <si>
    <t>Fines</t>
  </si>
  <si>
    <t>Percent Retained</t>
  </si>
  <si>
    <t>Percent Passing No. 4 Sieve</t>
  </si>
  <si>
    <t>Coarse/Int.</t>
  </si>
  <si>
    <t>Coarse/Fines</t>
  </si>
  <si>
    <t>Inter/Fines</t>
  </si>
  <si>
    <t>All</t>
  </si>
  <si>
    <t>None</t>
  </si>
  <si>
    <t>Coarse/ Intermediate</t>
  </si>
  <si>
    <t>Identify Aggregate from a Quarried Carbonate Source:</t>
  </si>
  <si>
    <t>Fine</t>
  </si>
  <si>
    <t>Intermediate/ Fine</t>
  </si>
  <si>
    <t>Percent Retained on the 1/2" Sieve</t>
  </si>
  <si>
    <t>Identify Aggregate with a Freeze/ Thaw &gt; 0.04%</t>
  </si>
  <si>
    <t>Optimized Aggregate Gradation</t>
  </si>
  <si>
    <t>2"</t>
  </si>
  <si>
    <t>1.5"</t>
  </si>
  <si>
    <t>1"</t>
  </si>
  <si>
    <t>.75"</t>
  </si>
  <si>
    <t>.5"</t>
  </si>
  <si>
    <t>x</t>
  </si>
  <si>
    <t>y</t>
  </si>
  <si>
    <t>Outer Bounds</t>
  </si>
  <si>
    <t>Inner Bound</t>
  </si>
  <si>
    <t>Key</t>
  </si>
  <si>
    <t>Enter Data →</t>
  </si>
  <si>
    <t>Spec Passed →</t>
  </si>
  <si>
    <t>Spec Failed →</t>
  </si>
  <si>
    <t>.375"</t>
  </si>
  <si>
    <t>#4</t>
  </si>
  <si>
    <t>#8</t>
  </si>
  <si>
    <t>#16</t>
  </si>
  <si>
    <t>#30</t>
  </si>
  <si>
    <t>#50</t>
  </si>
  <si>
    <t>#100</t>
  </si>
  <si>
    <t>Coarse/ Fine</t>
  </si>
  <si>
    <t>(4.4.1.1.4) Aggregate Retained&gt;= Min. Req.</t>
  </si>
  <si>
    <t>(3.1) Carbonate Source Agg. Passed No. 4 Sieve &lt;= 15%</t>
  </si>
  <si>
    <t>(4.4.1.1.3) Sum of Adjacent Sieves&gt; 13%</t>
  </si>
  <si>
    <t>(3.1) Freeze/ Thaw Agg. (&gt;.04%) Retained on ½" Sieve &lt;= 5%</t>
  </si>
  <si>
    <t>Coarse Agg</t>
  </si>
  <si>
    <t>Intermediate Agg</t>
  </si>
  <si>
    <t>Fine Agg</t>
  </si>
  <si>
    <r>
      <t xml:space="preserve">(4.4.1.1.1) (4.4.1.1.2) Max Theo. Retention&gt; </t>
    </r>
    <r>
      <rPr>
        <sz val="9"/>
        <rFont val="Tahoma"/>
        <family val="2"/>
      </rPr>
      <t>⅜</t>
    </r>
    <r>
      <rPr>
        <sz val="9"/>
        <rFont val="Arial"/>
        <family val="0"/>
      </rPr>
      <t xml:space="preserve"> Sieve</t>
    </r>
  </si>
  <si>
    <r>
      <rPr>
        <sz val="11"/>
        <color indexed="8"/>
        <rFont val="Tahoma"/>
        <family val="2"/>
      </rPr>
      <t>⅜</t>
    </r>
    <r>
      <rPr>
        <sz val="11"/>
        <color indexed="8"/>
        <rFont val="Arial"/>
        <family val="2"/>
      </rPr>
      <t xml:space="preserve"> inch</t>
    </r>
  </si>
  <si>
    <t>Actual Batch Weight (lbs) (SSD)</t>
  </si>
  <si>
    <t xml:space="preserve">Relative Percent </t>
  </si>
  <si>
    <t>Volume</t>
  </si>
  <si>
    <t>Relative %</t>
  </si>
  <si>
    <t>Specific Gravity</t>
  </si>
  <si>
    <t>Calculated Data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</si>
</sst>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8">
    <font>
      <sz val="10"/>
      <name val="Arial"/>
      <family val="0"/>
    </font>
    <font>
      <sz val="11"/>
      <color indexed="8"/>
      <name val="Calibri"/>
      <family val="2"/>
    </font>
    <font>
      <sz val="11"/>
      <color indexed="8"/>
      <name val="Arial"/>
      <family val="2"/>
    </font>
    <font>
      <sz val="8"/>
      <name val="Arial"/>
      <family val="0"/>
    </font>
    <font>
      <b/>
      <sz val="18"/>
      <color indexed="8"/>
      <name val="Arial"/>
      <family val="2"/>
    </font>
    <font>
      <sz val="10"/>
      <color indexed="8"/>
      <name val="Arial"/>
      <family val="2"/>
    </font>
    <font>
      <b/>
      <sz val="14"/>
      <name val="Arial"/>
      <family val="2"/>
    </font>
    <font>
      <sz val="9"/>
      <name val="Arial"/>
      <family val="0"/>
    </font>
    <font>
      <sz val="8"/>
      <name val="Tahoma"/>
      <family val="2"/>
    </font>
    <font>
      <sz val="9"/>
      <name val="Tahoma"/>
      <family val="2"/>
    </font>
    <font>
      <sz val="11"/>
      <color indexed="8"/>
      <name val="Tahoma"/>
      <family val="2"/>
    </font>
    <font>
      <sz val="18"/>
      <color indexed="8"/>
      <name val="Arial"/>
      <family val="2"/>
    </font>
    <font>
      <sz val="8.8"/>
      <name val="Tahoma"/>
      <family val="2"/>
    </font>
    <font>
      <sz val="5.75"/>
      <color indexed="8"/>
      <name val="Arial"/>
      <family val="0"/>
    </font>
    <font>
      <sz val="5.5"/>
      <color indexed="8"/>
      <name val="Arial"/>
      <family val="0"/>
    </font>
    <font>
      <sz val="8.5"/>
      <color indexed="8"/>
      <name val="Arial"/>
      <family val="0"/>
    </font>
    <font>
      <sz val="10"/>
      <color indexed="8"/>
      <name val="Calibri"/>
      <family val="0"/>
    </font>
    <font>
      <sz val="8"/>
      <color indexed="8"/>
      <name val="Calibri"/>
      <family val="0"/>
    </font>
    <font>
      <b/>
      <sz val="18"/>
      <color indexed="8"/>
      <name val="Calibri"/>
      <family val="0"/>
    </font>
    <font>
      <sz val="20.5"/>
      <color indexed="8"/>
      <name val="Arial"/>
      <family val="0"/>
    </font>
    <font>
      <sz val="19.75"/>
      <color indexed="8"/>
      <name val="Arial"/>
      <family val="0"/>
    </font>
    <font>
      <sz val="11"/>
      <color indexed="26"/>
      <name val="Calibri"/>
      <family val="2"/>
    </font>
    <font>
      <sz val="11"/>
      <color indexed="14"/>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5"/>
      <color indexed="8"/>
      <name val="Arial"/>
      <family val="0"/>
    </font>
    <font>
      <b/>
      <sz val="10"/>
      <color indexed="8"/>
      <name val="Calibri"/>
      <family val="0"/>
    </font>
    <font>
      <b/>
      <sz val="19.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1"/>
        <bgColor indexed="64"/>
      </patternFill>
    </fill>
    <fill>
      <patternFill patternType="solid">
        <fgColor indexed="10"/>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55"/>
        <bgColor indexed="64"/>
      </patternFill>
    </fill>
    <fill>
      <patternFill patternType="solid">
        <fgColor indexed="4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right style="medium"/>
      <top style="medium"/>
      <bottom style="medium"/>
    </border>
    <border>
      <left style="thin"/>
      <right style="thin"/>
      <top style="thin"/>
      <bottom style="thin"/>
    </border>
    <border>
      <left style="thick"/>
      <right/>
      <top style="medium"/>
      <bottom style="medium"/>
    </border>
    <border>
      <left style="thick"/>
      <right/>
      <top/>
      <bottom style="medium"/>
    </border>
    <border>
      <left/>
      <right style="medium"/>
      <top/>
      <bottom style="medium"/>
    </border>
    <border>
      <left style="thick"/>
      <right/>
      <top/>
      <bottom/>
    </border>
    <border>
      <left/>
      <right style="medium"/>
      <top/>
      <bottom/>
    </border>
    <border>
      <left/>
      <right style="thick"/>
      <top/>
      <bottom style="medium"/>
    </border>
    <border>
      <left style="medium"/>
      <right style="medium"/>
      <top style="medium"/>
      <bottom style="thick"/>
    </border>
    <border>
      <left/>
      <right style="thick"/>
      <top style="medium"/>
      <bottom style="thick"/>
    </border>
    <border>
      <left style="medium"/>
      <right style="medium"/>
      <top style="medium"/>
      <bottom/>
    </border>
    <border>
      <left/>
      <right style="medium"/>
      <top/>
      <bottom style="thick"/>
    </border>
    <border>
      <left style="thick"/>
      <right/>
      <top style="medium"/>
      <bottom style="thick"/>
    </border>
    <border>
      <left/>
      <right style="medium"/>
      <top style="medium"/>
      <bottom style="thick"/>
    </border>
    <border>
      <left style="thick"/>
      <right/>
      <top style="thick"/>
      <bottom style="medium"/>
    </border>
    <border>
      <left/>
      <right/>
      <top style="thick"/>
      <bottom style="medium"/>
    </border>
    <border>
      <left/>
      <right style="thick"/>
      <top style="thick"/>
      <bottom style="medium"/>
    </border>
    <border>
      <left/>
      <right/>
      <top style="medium"/>
      <bottom style="medium"/>
    </border>
    <border>
      <left style="medium"/>
      <right style="medium"/>
      <top/>
      <bottom/>
    </border>
    <border>
      <left style="medium"/>
      <right style="medium"/>
      <top/>
      <bottom style="medium"/>
    </border>
    <border>
      <left style="medium"/>
      <right style="thick"/>
      <top style="medium"/>
      <bottom/>
    </border>
    <border>
      <left style="medium"/>
      <right style="thick"/>
      <top/>
      <bottom/>
    </border>
    <border>
      <left style="medium"/>
      <right style="thick"/>
      <top/>
      <bottom style="mediu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9">
    <xf numFmtId="0" fontId="0" fillId="0" borderId="0" xfId="0" applyAlignment="1">
      <alignment/>
    </xf>
    <xf numFmtId="164" fontId="0" fillId="0" borderId="0" xfId="0" applyNumberFormat="1" applyAlignment="1">
      <alignment/>
    </xf>
    <xf numFmtId="1" fontId="0" fillId="33" borderId="10" xfId="0" applyNumberFormat="1" applyFill="1" applyBorder="1" applyAlignment="1">
      <alignment horizontal="left"/>
    </xf>
    <xf numFmtId="0" fontId="0" fillId="33" borderId="10" xfId="0" applyFill="1" applyBorder="1" applyAlignment="1">
      <alignment/>
    </xf>
    <xf numFmtId="1" fontId="0" fillId="33" borderId="11" xfId="0" applyNumberFormat="1" applyFill="1" applyBorder="1" applyAlignment="1">
      <alignment horizontal="left"/>
    </xf>
    <xf numFmtId="0" fontId="0" fillId="33" borderId="12" xfId="0" applyFill="1" applyBorder="1" applyAlignment="1">
      <alignment/>
    </xf>
    <xf numFmtId="0" fontId="0" fillId="0" borderId="13" xfId="0" applyBorder="1" applyAlignment="1">
      <alignment horizontal="center"/>
    </xf>
    <xf numFmtId="0" fontId="0" fillId="0" borderId="13" xfId="0" applyFill="1" applyBorder="1" applyAlignment="1">
      <alignment horizontal="center"/>
    </xf>
    <xf numFmtId="0" fontId="0" fillId="34" borderId="10" xfId="0" applyFill="1" applyBorder="1" applyAlignment="1">
      <alignment/>
    </xf>
    <xf numFmtId="0" fontId="0" fillId="35" borderId="10" xfId="0" applyFill="1" applyBorder="1" applyAlignment="1">
      <alignment/>
    </xf>
    <xf numFmtId="0" fontId="0" fillId="36" borderId="10" xfId="0" applyFill="1" applyBorder="1" applyAlignment="1">
      <alignment horizontal="right"/>
    </xf>
    <xf numFmtId="0" fontId="2" fillId="36" borderId="14" xfId="0" applyFont="1" applyFill="1" applyBorder="1" applyAlignment="1" applyProtection="1">
      <alignment horizontal="left" vertical="center"/>
      <protection hidden="1"/>
    </xf>
    <xf numFmtId="0" fontId="4" fillId="36" borderId="12" xfId="0" applyFont="1" applyFill="1" applyBorder="1" applyAlignment="1" applyProtection="1">
      <alignment horizontal="center" vertical="center"/>
      <protection hidden="1"/>
    </xf>
    <xf numFmtId="0" fontId="2" fillId="36" borderId="14" xfId="0" applyFont="1" applyFill="1" applyBorder="1" applyAlignment="1" applyProtection="1">
      <alignment horizontal="left" vertical="center" wrapText="1"/>
      <protection hidden="1"/>
    </xf>
    <xf numFmtId="0" fontId="2" fillId="36" borderId="15" xfId="0" applyFont="1" applyFill="1" applyBorder="1" applyAlignment="1" applyProtection="1">
      <alignment horizontal="left" vertical="center" wrapText="1"/>
      <protection hidden="1"/>
    </xf>
    <xf numFmtId="0" fontId="4" fillId="36" borderId="16" xfId="0" applyFont="1" applyFill="1" applyBorder="1" applyAlignment="1" applyProtection="1">
      <alignment horizontal="center" vertical="center"/>
      <protection hidden="1"/>
    </xf>
    <xf numFmtId="0" fontId="2" fillId="36" borderId="12" xfId="0" applyFont="1" applyFill="1" applyBorder="1" applyAlignment="1" applyProtection="1">
      <alignment horizontal="center" vertical="center" wrapText="1"/>
      <protection hidden="1"/>
    </xf>
    <xf numFmtId="0" fontId="2" fillId="36" borderId="17" xfId="0" applyFont="1" applyFill="1" applyBorder="1" applyAlignment="1" applyProtection="1">
      <alignment horizontal="left" vertical="center" wrapText="1"/>
      <protection hidden="1"/>
    </xf>
    <xf numFmtId="0" fontId="4" fillId="36" borderId="18" xfId="0" applyFont="1" applyFill="1" applyBorder="1" applyAlignment="1" applyProtection="1">
      <alignment horizontal="center" vertical="center"/>
      <protection hidden="1"/>
    </xf>
    <xf numFmtId="164" fontId="2" fillId="37" borderId="16" xfId="0" applyNumberFormat="1" applyFont="1" applyFill="1" applyBorder="1" applyAlignment="1" applyProtection="1">
      <alignment horizontal="center" vertical="center" wrapText="1"/>
      <protection hidden="1"/>
    </xf>
    <xf numFmtId="164" fontId="2" fillId="37" borderId="19" xfId="0" applyNumberFormat="1" applyFont="1" applyFill="1" applyBorder="1" applyAlignment="1" applyProtection="1">
      <alignment horizontal="center" vertical="center" wrapText="1"/>
      <protection hidden="1"/>
    </xf>
    <xf numFmtId="2" fontId="2" fillId="37" borderId="16" xfId="0" applyNumberFormat="1" applyFont="1" applyFill="1" applyBorder="1" applyAlignment="1" applyProtection="1">
      <alignment horizontal="center" wrapText="1"/>
      <protection hidden="1"/>
    </xf>
    <xf numFmtId="0" fontId="0" fillId="38" borderId="10" xfId="0" applyFill="1" applyBorder="1" applyAlignment="1">
      <alignment/>
    </xf>
    <xf numFmtId="164" fontId="2" fillId="37" borderId="20" xfId="0" applyNumberFormat="1" applyFont="1" applyFill="1" applyBorder="1" applyAlignment="1" applyProtection="1">
      <alignment horizontal="center" vertical="center" wrapText="1"/>
      <protection hidden="1"/>
    </xf>
    <xf numFmtId="164" fontId="2" fillId="37" borderId="21" xfId="0" applyNumberFormat="1" applyFont="1" applyFill="1" applyBorder="1" applyAlignment="1" applyProtection="1">
      <alignment horizontal="center" vertical="center" wrapText="1"/>
      <protection hidden="1"/>
    </xf>
    <xf numFmtId="0" fontId="11" fillId="36" borderId="12" xfId="0" applyFont="1" applyFill="1" applyBorder="1" applyAlignment="1" applyProtection="1">
      <alignment horizontal="center" vertical="center"/>
      <protection hidden="1"/>
    </xf>
    <xf numFmtId="0" fontId="0" fillId="37" borderId="10" xfId="0" applyFill="1" applyBorder="1" applyAlignment="1">
      <alignment/>
    </xf>
    <xf numFmtId="0" fontId="0" fillId="0" borderId="0" xfId="0" applyAlignment="1" applyProtection="1">
      <alignment/>
      <protection hidden="1"/>
    </xf>
    <xf numFmtId="164" fontId="0" fillId="0" borderId="0" xfId="0" applyNumberFormat="1" applyAlignment="1" applyProtection="1">
      <alignment/>
      <protection hidden="1"/>
    </xf>
    <xf numFmtId="0" fontId="0" fillId="0" borderId="0" xfId="0" applyAlignment="1" applyProtection="1">
      <alignment/>
      <protection hidden="1" locked="0"/>
    </xf>
    <xf numFmtId="0" fontId="0" fillId="0" borderId="0" xfId="0" applyAlignment="1" applyProtection="1">
      <alignment horizontal="center"/>
      <protection hidden="1" locked="0"/>
    </xf>
    <xf numFmtId="164" fontId="0" fillId="0" borderId="0" xfId="0" applyNumberFormat="1" applyAlignment="1" applyProtection="1">
      <alignment/>
      <protection hidden="1" locked="0"/>
    </xf>
    <xf numFmtId="0" fontId="0" fillId="36" borderId="13" xfId="0" applyFill="1" applyBorder="1" applyAlignment="1" applyProtection="1">
      <alignment/>
      <protection hidden="1" locked="0"/>
    </xf>
    <xf numFmtId="164" fontId="0" fillId="0" borderId="13" xfId="0" applyNumberFormat="1" applyBorder="1" applyAlignment="1" applyProtection="1">
      <alignment/>
      <protection hidden="1" locked="0"/>
    </xf>
    <xf numFmtId="0" fontId="0" fillId="0" borderId="13" xfId="0" applyBorder="1" applyAlignment="1" applyProtection="1">
      <alignment/>
      <protection hidden="1" locked="0"/>
    </xf>
    <xf numFmtId="164" fontId="0" fillId="0" borderId="0" xfId="0" applyNumberFormat="1" applyBorder="1" applyAlignment="1" applyProtection="1">
      <alignment/>
      <protection hidden="1" locked="0"/>
    </xf>
    <xf numFmtId="0" fontId="0" fillId="0" borderId="0" xfId="0" applyBorder="1" applyAlignment="1" applyProtection="1">
      <alignment/>
      <protection hidden="1" locked="0"/>
    </xf>
    <xf numFmtId="0" fontId="0" fillId="0" borderId="0" xfId="0" applyFill="1" applyBorder="1" applyAlignment="1" applyProtection="1">
      <alignment horizontal="left"/>
      <protection hidden="1" locked="0"/>
    </xf>
    <xf numFmtId="0" fontId="0" fillId="0" borderId="13" xfId="0" applyBorder="1" applyAlignment="1" applyProtection="1">
      <alignment horizontal="center"/>
      <protection hidden="1" locked="0"/>
    </xf>
    <xf numFmtId="0" fontId="0" fillId="0" borderId="0" xfId="0" applyBorder="1" applyAlignment="1" applyProtection="1">
      <alignment horizontal="center"/>
      <protection hidden="1" locked="0"/>
    </xf>
    <xf numFmtId="0" fontId="0" fillId="36" borderId="13" xfId="0" applyFill="1" applyBorder="1" applyAlignment="1" applyProtection="1">
      <alignment horizontal="center"/>
      <protection hidden="1" locked="0"/>
    </xf>
    <xf numFmtId="164" fontId="0" fillId="36" borderId="13" xfId="0" applyNumberFormat="1" applyFill="1" applyBorder="1" applyAlignment="1" applyProtection="1">
      <alignment horizontal="center"/>
      <protection hidden="1" locked="0"/>
    </xf>
    <xf numFmtId="0" fontId="0" fillId="0" borderId="13" xfId="0" applyBorder="1" applyAlignment="1" applyProtection="1">
      <alignment horizontal="left"/>
      <protection hidden="1" locked="0"/>
    </xf>
    <xf numFmtId="164" fontId="0" fillId="0" borderId="13" xfId="0" applyNumberFormat="1" applyBorder="1" applyAlignment="1" applyProtection="1">
      <alignment horizontal="center"/>
      <protection hidden="1" locked="0"/>
    </xf>
    <xf numFmtId="0" fontId="0" fillId="0" borderId="13" xfId="0" applyFill="1" applyBorder="1" applyAlignment="1" applyProtection="1">
      <alignment horizontal="center"/>
      <protection hidden="1" locked="0"/>
    </xf>
    <xf numFmtId="164" fontId="0" fillId="0" borderId="13" xfId="0" applyNumberFormat="1" applyBorder="1" applyAlignment="1" applyProtection="1">
      <alignment horizontal="left"/>
      <protection hidden="1" locked="0"/>
    </xf>
    <xf numFmtId="164" fontId="2" fillId="38" borderId="16" xfId="0" applyNumberFormat="1" applyFont="1" applyFill="1" applyBorder="1" applyAlignment="1" applyProtection="1">
      <alignment horizontal="center" wrapText="1"/>
      <protection locked="0"/>
    </xf>
    <xf numFmtId="2" fontId="2" fillId="38" borderId="22" xfId="0" applyNumberFormat="1" applyFont="1" applyFill="1" applyBorder="1" applyAlignment="1" applyProtection="1">
      <alignment horizontal="center" wrapText="1"/>
      <protection locked="0"/>
    </xf>
    <xf numFmtId="0" fontId="2" fillId="38" borderId="16" xfId="0"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locked="0"/>
    </xf>
    <xf numFmtId="164" fontId="0" fillId="39" borderId="13" xfId="0" applyNumberFormat="1" applyFill="1" applyBorder="1" applyAlignment="1" applyProtection="1">
      <alignment horizontal="center"/>
      <protection hidden="1" locked="0"/>
    </xf>
    <xf numFmtId="0" fontId="0" fillId="39" borderId="13" xfId="0" applyFill="1" applyBorder="1" applyAlignment="1" applyProtection="1">
      <alignment/>
      <protection hidden="1" locked="0"/>
    </xf>
    <xf numFmtId="0" fontId="0" fillId="0" borderId="13" xfId="0" applyBorder="1" applyAlignment="1" applyProtection="1">
      <alignment horizontal="center"/>
      <protection hidden="1" locked="0"/>
    </xf>
    <xf numFmtId="0" fontId="0" fillId="39" borderId="10" xfId="0" applyFill="1" applyBorder="1" applyAlignment="1">
      <alignment horizontal="center"/>
    </xf>
    <xf numFmtId="0" fontId="2" fillId="36" borderId="24" xfId="0" applyFont="1" applyFill="1" applyBorder="1" applyAlignment="1" applyProtection="1">
      <alignment horizontal="left" vertical="top" wrapText="1"/>
      <protection hidden="1"/>
    </xf>
    <xf numFmtId="0" fontId="0" fillId="36" borderId="25" xfId="0" applyFill="1" applyBorder="1" applyAlignment="1" applyProtection="1">
      <alignment horizontal="left" vertical="top" wrapText="1"/>
      <protection hidden="1"/>
    </xf>
    <xf numFmtId="0" fontId="2" fillId="36" borderId="14" xfId="0" applyFont="1" applyFill="1" applyBorder="1" applyAlignment="1" applyProtection="1">
      <alignment horizontal="left" vertical="top" wrapText="1"/>
      <protection hidden="1"/>
    </xf>
    <xf numFmtId="0" fontId="0" fillId="36" borderId="12" xfId="0" applyFill="1" applyBorder="1" applyAlignment="1" applyProtection="1">
      <alignment horizontal="left" vertical="top" wrapText="1"/>
      <protection hidden="1"/>
    </xf>
    <xf numFmtId="0" fontId="7" fillId="36" borderId="10" xfId="0" applyFont="1" applyFill="1" applyBorder="1" applyAlignment="1">
      <alignment horizontal="right"/>
    </xf>
    <xf numFmtId="1" fontId="0" fillId="33" borderId="11" xfId="0" applyNumberFormat="1" applyFill="1" applyBorder="1" applyAlignment="1">
      <alignment horizontal="left"/>
    </xf>
    <xf numFmtId="0" fontId="0" fillId="33" borderId="12" xfId="0" applyFill="1" applyBorder="1" applyAlignment="1">
      <alignment/>
    </xf>
    <xf numFmtId="0" fontId="0" fillId="36" borderId="10" xfId="0" applyFill="1" applyBorder="1" applyAlignment="1" applyProtection="1">
      <alignment horizontal="center"/>
      <protection hidden="1"/>
    </xf>
    <xf numFmtId="0" fontId="6" fillId="39" borderId="26" xfId="0" applyFont="1" applyFill="1" applyBorder="1" applyAlignment="1">
      <alignment horizontal="center"/>
    </xf>
    <xf numFmtId="0" fontId="6" fillId="39" borderId="27" xfId="0" applyFont="1" applyFill="1" applyBorder="1" applyAlignment="1">
      <alignment horizontal="center"/>
    </xf>
    <xf numFmtId="0" fontId="6" fillId="39" borderId="28" xfId="0" applyFont="1" applyFill="1" applyBorder="1" applyAlignment="1">
      <alignment horizontal="center"/>
    </xf>
    <xf numFmtId="0" fontId="7" fillId="36" borderId="11" xfId="0" applyFont="1" applyFill="1" applyBorder="1" applyAlignment="1">
      <alignment horizontal="right"/>
    </xf>
    <xf numFmtId="0" fontId="7" fillId="36" borderId="29" xfId="0" applyFont="1" applyFill="1" applyBorder="1" applyAlignment="1">
      <alignment horizontal="right"/>
    </xf>
    <xf numFmtId="0" fontId="7" fillId="36" borderId="12" xfId="0" applyFont="1" applyFill="1" applyBorder="1" applyAlignment="1">
      <alignment horizontal="right"/>
    </xf>
    <xf numFmtId="0" fontId="2" fillId="36" borderId="22" xfId="0" applyFont="1" applyFill="1" applyBorder="1" applyAlignment="1" applyProtection="1">
      <alignment horizontal="center" vertical="center" wrapText="1"/>
      <protection hidden="1"/>
    </xf>
    <xf numFmtId="0" fontId="0" fillId="0" borderId="3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1" xfId="0" applyFont="1" applyBorder="1" applyAlignment="1">
      <alignment horizontal="center" vertical="center" wrapText="1"/>
    </xf>
    <xf numFmtId="0" fontId="2" fillId="36" borderId="32" xfId="0" applyFont="1" applyFill="1" applyBorder="1" applyAlignment="1" applyProtection="1">
      <alignment horizontal="center" vertical="center" wrapText="1"/>
      <protection hidden="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2" fillId="36" borderId="12" xfId="0" applyFont="1" applyFill="1" applyBorder="1" applyAlignment="1" applyProtection="1">
      <alignment horizontal="left" vertical="top" wrapText="1"/>
      <protection hidden="1"/>
    </xf>
    <xf numFmtId="0" fontId="0" fillId="39" borderId="13" xfId="0" applyNumberFormat="1" applyFill="1" applyBorder="1" applyAlignment="1" applyProtection="1">
      <alignment horizontal="center"/>
      <protection hidden="1" locked="0"/>
    </xf>
    <xf numFmtId="1" fontId="0" fillId="40" borderId="10" xfId="0" applyNumberFormat="1" applyFill="1" applyBorder="1" applyAlignment="1" applyProtection="1">
      <alignment horizontal="center"/>
      <protection hidden="1"/>
    </xf>
    <xf numFmtId="0" fontId="0" fillId="40" borderId="10" xfId="0" applyFill="1" applyBorder="1" applyAlignment="1" applyProtection="1">
      <alignment horizontal="center"/>
      <protection hidden="1"/>
    </xf>
    <xf numFmtId="0" fontId="2" fillId="36" borderId="35" xfId="0" applyFont="1" applyFill="1" applyBorder="1" applyAlignment="1" applyProtection="1">
      <alignment horizontal="center" vertical="center" wrapText="1"/>
      <protection hidden="1"/>
    </xf>
    <xf numFmtId="0" fontId="0" fillId="0" borderId="36" xfId="0" applyFont="1" applyBorder="1" applyAlignment="1">
      <alignment horizontal="center" wrapText="1"/>
    </xf>
    <xf numFmtId="0" fontId="0" fillId="0" borderId="37" xfId="0" applyFont="1" applyBorder="1" applyAlignment="1">
      <alignment horizontal="center" wrapText="1"/>
    </xf>
    <xf numFmtId="0" fontId="0" fillId="0" borderId="38" xfId="0" applyFont="1" applyBorder="1" applyAlignment="1">
      <alignment horizontal="center" wrapText="1"/>
    </xf>
    <xf numFmtId="0" fontId="0" fillId="0" borderId="0" xfId="0" applyFont="1" applyAlignment="1">
      <alignment horizontal="center" wrapText="1"/>
    </xf>
    <xf numFmtId="0" fontId="0" fillId="0" borderId="18" xfId="0" applyFont="1" applyBorder="1" applyAlignment="1">
      <alignment horizontal="center" wrapText="1"/>
    </xf>
    <xf numFmtId="0" fontId="0" fillId="0" borderId="39" xfId="0" applyFont="1" applyBorder="1" applyAlignment="1">
      <alignment horizontal="center" wrapText="1"/>
    </xf>
    <xf numFmtId="0" fontId="0" fillId="0" borderId="40" xfId="0" applyFont="1" applyBorder="1" applyAlignment="1">
      <alignment horizontal="center" wrapText="1"/>
    </xf>
    <xf numFmtId="0" fontId="0" fillId="0" borderId="16" xfId="0" applyFont="1" applyBorder="1" applyAlignment="1">
      <alignment horizontal="center" wrapText="1"/>
    </xf>
    <xf numFmtId="0" fontId="2" fillId="36" borderId="36" xfId="0" applyFont="1" applyFill="1" applyBorder="1" applyAlignment="1" applyProtection="1">
      <alignment horizontal="center" vertical="center" wrapText="1"/>
      <protection hidden="1"/>
    </xf>
    <xf numFmtId="0" fontId="0" fillId="0" borderId="37"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40" xfId="0" applyFont="1" applyBorder="1" applyAlignment="1">
      <alignment horizontal="center" vertical="center"/>
    </xf>
    <xf numFmtId="0" fontId="0" fillId="0" borderId="16" xfId="0" applyFont="1" applyBorder="1" applyAlignment="1">
      <alignment horizontal="center" vertical="center"/>
    </xf>
    <xf numFmtId="12" fontId="5" fillId="36" borderId="14" xfId="0" applyNumberFormat="1" applyFont="1" applyFill="1" applyBorder="1" applyAlignment="1" applyProtection="1">
      <alignment horizontal="left" vertical="top" wrapText="1"/>
      <protection hidden="1"/>
    </xf>
    <xf numFmtId="12" fontId="0" fillId="36" borderId="12" xfId="0" applyNumberFormat="1" applyFill="1" applyBorder="1" applyAlignment="1" applyProtection="1">
      <alignment horizontal="left" vertical="top" wrapText="1"/>
      <protection hidden="1"/>
    </xf>
    <xf numFmtId="164" fontId="0" fillId="39" borderId="41" xfId="0" applyNumberFormat="1" applyFill="1" applyBorder="1" applyAlignment="1" applyProtection="1">
      <alignment horizontal="center"/>
      <protection hidden="1" locked="0"/>
    </xf>
    <xf numFmtId="0" fontId="0" fillId="39" borderId="41" xfId="0" applyFill="1" applyBorder="1" applyAlignment="1" applyProtection="1">
      <alignment horizontal="center"/>
      <protection hidden="1" locked="0"/>
    </xf>
    <xf numFmtId="0" fontId="0" fillId="0" borderId="13"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strike val="0"/>
      </font>
      <fill>
        <patternFill>
          <bgColor indexed="10"/>
        </patternFill>
      </fill>
    </dxf>
    <dxf>
      <font>
        <strike val="0"/>
        <color auto="1"/>
      </font>
      <fill>
        <patternFill patternType="solid">
          <fgColor indexed="65"/>
          <bgColor indexed="1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4575"/>
          <c:w val="0.919"/>
          <c:h val="0.87125"/>
        </c:manualLayout>
      </c:layout>
      <c:scatterChart>
        <c:scatterStyle val="lineMarker"/>
        <c:varyColors val="0"/>
        <c:ser>
          <c:idx val="0"/>
          <c:order val="0"/>
          <c:tx>
            <c:v>CF vs. WF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pPr>
              <a:noFill/>
              <a:ln w="3175">
                <a:noFill/>
              </a:ln>
            </c:spPr>
            <c:txPr>
              <a:bodyPr vert="horz" rot="0" anchor="ctr"/>
              <a:lstStyle/>
              <a:p>
                <a:pPr algn="ctr">
                  <a:defRPr lang="en-US" cap="none" sz="550" b="0" i="0" u="none" baseline="0">
                    <a:solidFill>
                      <a:srgbClr val="000000"/>
                    </a:solidFill>
                    <a:latin typeface="Arial"/>
                    <a:ea typeface="Arial"/>
                    <a:cs typeface="Arial"/>
                  </a:defRPr>
                </a:pPr>
              </a:p>
            </c:txPr>
            <c:showLegendKey val="0"/>
            <c:showVal val="1"/>
            <c:showBubbleSize val="0"/>
            <c:showCatName val="1"/>
            <c:showSerName val="0"/>
            <c:showPercent val="0"/>
          </c:dLbls>
          <c:xVal>
            <c:numRef>
              <c:f>Calculations!$D$31</c:f>
              <c:numCache/>
            </c:numRef>
          </c:xVal>
          <c:yVal>
            <c:numRef>
              <c:f>Calculations!$D$32</c:f>
              <c:numCache/>
            </c:numRef>
          </c:yVal>
          <c:smooth val="0"/>
        </c:ser>
        <c:ser>
          <c:idx val="1"/>
          <c:order val="1"/>
          <c:spPr>
            <a:ln w="381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'CF vs. WF'!$C$4:$C$5</c:f>
              <c:numCache>
                <c:ptCount val="2"/>
                <c:pt idx="0">
                  <c:v>75</c:v>
                </c:pt>
                <c:pt idx="1">
                  <c:v>75</c:v>
                </c:pt>
              </c:numCache>
            </c:numRef>
          </c:xVal>
          <c:yVal>
            <c:numRef>
              <c:f>'CF vs. WF'!$B$4:$B$5</c:f>
              <c:numCache>
                <c:ptCount val="2"/>
                <c:pt idx="0">
                  <c:v>28</c:v>
                </c:pt>
                <c:pt idx="1">
                  <c:v>39</c:v>
                </c:pt>
              </c:numCache>
            </c:numRef>
          </c:yVal>
          <c:smooth val="1"/>
        </c:ser>
        <c:ser>
          <c:idx val="2"/>
          <c:order val="2"/>
          <c:spPr>
            <a:ln w="381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'CF vs. WF'!$C$7:$C$8</c:f>
              <c:numCache>
                <c:ptCount val="2"/>
                <c:pt idx="0">
                  <c:v>45</c:v>
                </c:pt>
                <c:pt idx="1">
                  <c:v>45</c:v>
                </c:pt>
              </c:numCache>
            </c:numRef>
          </c:xVal>
          <c:yVal>
            <c:numRef>
              <c:f>'CF vs. WF'!$B$7:$B$8</c:f>
              <c:numCache>
                <c:ptCount val="2"/>
                <c:pt idx="0">
                  <c:v>33</c:v>
                </c:pt>
                <c:pt idx="1">
                  <c:v>44</c:v>
                </c:pt>
              </c:numCache>
            </c:numRef>
          </c:yVal>
          <c:smooth val="1"/>
        </c:ser>
        <c:ser>
          <c:idx val="3"/>
          <c:order val="3"/>
          <c:spPr>
            <a:ln w="381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'CF vs. WF'!$C$10:$C$11</c:f>
              <c:numCache>
                <c:ptCount val="2"/>
                <c:pt idx="0">
                  <c:v>75</c:v>
                </c:pt>
                <c:pt idx="1">
                  <c:v>45</c:v>
                </c:pt>
              </c:numCache>
            </c:numRef>
          </c:xVal>
          <c:yVal>
            <c:numRef>
              <c:f>'CF vs. WF'!$B$10:$B$11</c:f>
              <c:numCache>
                <c:ptCount val="2"/>
                <c:pt idx="0">
                  <c:v>39</c:v>
                </c:pt>
                <c:pt idx="1">
                  <c:v>44</c:v>
                </c:pt>
              </c:numCache>
            </c:numRef>
          </c:yVal>
          <c:smooth val="1"/>
        </c:ser>
        <c:ser>
          <c:idx val="4"/>
          <c:order val="4"/>
          <c:spPr>
            <a:ln w="381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'CF vs. WF'!$C$13:$C$14</c:f>
              <c:numCache>
                <c:ptCount val="2"/>
                <c:pt idx="0">
                  <c:v>75</c:v>
                </c:pt>
                <c:pt idx="1">
                  <c:v>45</c:v>
                </c:pt>
              </c:numCache>
            </c:numRef>
          </c:xVal>
          <c:yVal>
            <c:numRef>
              <c:f>'CF vs. WF'!$B$13:$B$14</c:f>
              <c:numCache>
                <c:ptCount val="2"/>
                <c:pt idx="0">
                  <c:v>28</c:v>
                </c:pt>
                <c:pt idx="1">
                  <c:v>33</c:v>
                </c:pt>
              </c:numCache>
            </c:numRef>
          </c:yVal>
          <c:smooth val="1"/>
        </c:ser>
        <c:ser>
          <c:idx val="5"/>
          <c:order val="5"/>
          <c:spPr>
            <a:ln w="25400">
              <a:solidFill>
                <a:srgbClr val="90713A"/>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90713A"/>
                </a:solidFill>
              </a:ln>
            </c:spPr>
          </c:marker>
          <c:xVal>
            <c:numRef>
              <c:f>Calculations!$V$14:$V$15</c:f>
            </c:numRef>
          </c:xVal>
          <c:yVal>
            <c:numRef>
              <c:f>Calculations!$U$14:$U$15</c:f>
            </c:numRef>
          </c:yVal>
          <c:smooth val="1"/>
        </c:ser>
        <c:ser>
          <c:idx val="6"/>
          <c:order val="6"/>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xVal>
            <c:numRef>
              <c:f>Calculations!$V$17:$V$18</c:f>
            </c:numRef>
          </c:xVal>
          <c:yVal>
            <c:numRef>
              <c:f>Calculations!$U$17:$U$18</c:f>
            </c:numRef>
          </c:yVal>
          <c:smooth val="1"/>
        </c:ser>
        <c:ser>
          <c:idx val="7"/>
          <c:order val="7"/>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xVal>
            <c:numRef>
              <c:f>Calculations!$V$20:$V$21</c:f>
            </c:numRef>
          </c:xVal>
          <c:yVal>
            <c:numRef>
              <c:f>Calculations!$U$20:$U$21</c:f>
            </c:numRef>
          </c:yVal>
          <c:smooth val="1"/>
        </c:ser>
        <c:ser>
          <c:idx val="8"/>
          <c:order val="8"/>
          <c:spPr>
            <a:ln w="25400">
              <a:solidFill>
                <a:srgbClr val="90713A"/>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0713A"/>
                </a:solidFill>
              </a:ln>
            </c:spPr>
          </c:marker>
          <c:xVal>
            <c:numRef>
              <c:f>Calculations!$V$23:$V$24</c:f>
            </c:numRef>
          </c:xVal>
          <c:yVal>
            <c:numRef>
              <c:f>Calculations!$U$23:$U$24</c:f>
            </c:numRef>
          </c:yVal>
          <c:smooth val="1"/>
        </c:ser>
        <c:ser>
          <c:idx val="9"/>
          <c:order val="9"/>
          <c:spPr>
            <a:ln w="381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'CF vs. WF'!$F$4:$F$5</c:f>
              <c:numCache>
                <c:ptCount val="2"/>
                <c:pt idx="0">
                  <c:v>52</c:v>
                </c:pt>
                <c:pt idx="1">
                  <c:v>52</c:v>
                </c:pt>
              </c:numCache>
            </c:numRef>
          </c:xVal>
          <c:yVal>
            <c:numRef>
              <c:f>'CF vs. WF'!$E$4:$E$5</c:f>
              <c:numCache>
                <c:ptCount val="2"/>
                <c:pt idx="0">
                  <c:v>41</c:v>
                </c:pt>
                <c:pt idx="1">
                  <c:v>34</c:v>
                </c:pt>
              </c:numCache>
            </c:numRef>
          </c:yVal>
          <c:smooth val="1"/>
        </c:ser>
        <c:ser>
          <c:idx val="10"/>
          <c:order val="10"/>
          <c:spPr>
            <a:ln w="381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'CF vs. WF'!$F$7:$F$8</c:f>
              <c:numCache>
                <c:ptCount val="2"/>
                <c:pt idx="0">
                  <c:v>68</c:v>
                </c:pt>
                <c:pt idx="1">
                  <c:v>68</c:v>
                </c:pt>
              </c:numCache>
            </c:numRef>
          </c:xVal>
          <c:yVal>
            <c:numRef>
              <c:f>'CF vs. WF'!$E$7:$E$8</c:f>
              <c:numCache>
                <c:ptCount val="2"/>
                <c:pt idx="0">
                  <c:v>31</c:v>
                </c:pt>
                <c:pt idx="1">
                  <c:v>38</c:v>
                </c:pt>
              </c:numCache>
            </c:numRef>
          </c:yVal>
          <c:smooth val="1"/>
        </c:ser>
        <c:ser>
          <c:idx val="11"/>
          <c:order val="11"/>
          <c:spPr>
            <a:ln w="381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'CF vs. WF'!$F$10:$F$11</c:f>
              <c:numCache>
                <c:ptCount val="2"/>
                <c:pt idx="0">
                  <c:v>68</c:v>
                </c:pt>
                <c:pt idx="1">
                  <c:v>52</c:v>
                </c:pt>
              </c:numCache>
            </c:numRef>
          </c:xVal>
          <c:yVal>
            <c:numRef>
              <c:f>'CF vs. WF'!$E$10:$E$11</c:f>
              <c:numCache>
                <c:ptCount val="2"/>
                <c:pt idx="0">
                  <c:v>31</c:v>
                </c:pt>
                <c:pt idx="1">
                  <c:v>34</c:v>
                </c:pt>
              </c:numCache>
            </c:numRef>
          </c:yVal>
          <c:smooth val="1"/>
        </c:ser>
        <c:ser>
          <c:idx val="12"/>
          <c:order val="12"/>
          <c:spPr>
            <a:ln w="381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'CF vs. WF'!$F$13:$F$14</c:f>
              <c:numCache>
                <c:ptCount val="2"/>
                <c:pt idx="0">
                  <c:v>52</c:v>
                </c:pt>
                <c:pt idx="1">
                  <c:v>68</c:v>
                </c:pt>
              </c:numCache>
            </c:numRef>
          </c:xVal>
          <c:yVal>
            <c:numRef>
              <c:f>'CF vs. WF'!$E$13:$E$14</c:f>
              <c:numCache>
                <c:ptCount val="2"/>
                <c:pt idx="0">
                  <c:v>41</c:v>
                </c:pt>
                <c:pt idx="1">
                  <c:v>38</c:v>
                </c:pt>
              </c:numCache>
            </c:numRef>
          </c:yVal>
          <c:smooth val="1"/>
        </c:ser>
        <c:axId val="8770821"/>
        <c:axId val="11828526"/>
      </c:scatterChart>
      <c:valAx>
        <c:axId val="8770821"/>
        <c:scaling>
          <c:orientation val="maxMin"/>
          <c:max val="80"/>
          <c:min val="35"/>
        </c:scaling>
        <c:axPos val="b"/>
        <c:title>
          <c:tx>
            <c:rich>
              <a:bodyPr vert="horz" rot="0" anchor="ctr"/>
              <a:lstStyle/>
              <a:p>
                <a:pPr algn="ctr">
                  <a:defRPr/>
                </a:pPr>
                <a:r>
                  <a:rPr lang="en-US" cap="none" sz="850" b="1" i="0" u="none" baseline="0">
                    <a:solidFill>
                      <a:srgbClr val="000000"/>
                    </a:solidFill>
                    <a:latin typeface="Arial"/>
                    <a:ea typeface="Arial"/>
                    <a:cs typeface="Arial"/>
                  </a:rPr>
                  <a:t>Coarseness Factor</a:t>
                </a:r>
              </a:p>
            </c:rich>
          </c:tx>
          <c:layout>
            <c:manualLayout>
              <c:xMode val="factor"/>
              <c:yMode val="factor"/>
              <c:x val="-0.0095"/>
              <c:y val="0.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11828526"/>
        <c:crosses val="autoZero"/>
        <c:crossBetween val="midCat"/>
        <c:dispUnits/>
        <c:majorUnit val="5"/>
      </c:valAx>
      <c:valAx>
        <c:axId val="11828526"/>
        <c:scaling>
          <c:orientation val="minMax"/>
          <c:max val="50"/>
          <c:min val="20"/>
        </c:scaling>
        <c:axPos val="r"/>
        <c:title>
          <c:tx>
            <c:rich>
              <a:bodyPr vert="horz" rot="-5400000" anchor="ctr"/>
              <a:lstStyle/>
              <a:p>
                <a:pPr algn="ctr">
                  <a:defRPr/>
                </a:pPr>
                <a:r>
                  <a:rPr lang="en-US" cap="none" sz="850" b="1" i="0" u="none" baseline="0">
                    <a:solidFill>
                      <a:srgbClr val="000000"/>
                    </a:solidFill>
                    <a:latin typeface="Arial"/>
                    <a:ea typeface="Arial"/>
                    <a:cs typeface="Arial"/>
                  </a:rPr>
                  <a:t>Workability Factor</a:t>
                </a:r>
              </a:p>
            </c:rich>
          </c:tx>
          <c:layout>
            <c:manualLayout>
              <c:xMode val="factor"/>
              <c:yMode val="factor"/>
              <c:x val="-0.0035"/>
              <c:y val="-0.003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8770821"/>
        <c:crosses val="autoZero"/>
        <c:crossBetween val="midCat"/>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
          <c:y val="0.0082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7425"/>
          <c:y val="0.17475"/>
          <c:w val="0.86425"/>
          <c:h val="0.73025"/>
        </c:manualLayout>
      </c:layout>
      <c:lineChart>
        <c:grouping val="standard"/>
        <c:varyColors val="0"/>
        <c:ser>
          <c:idx val="0"/>
          <c:order val="0"/>
          <c:tx>
            <c:v>Combined Gradation</c:v>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dLbls>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LeaderLines val="1"/>
            <c:showPercent val="0"/>
          </c:dLbls>
          <c:cat>
            <c:strRef>
              <c:f>'Combined Gradation'!$E$41:$E$52</c:f>
              <c:strCache>
                <c:ptCount val="12"/>
                <c:pt idx="0">
                  <c:v>2"</c:v>
                </c:pt>
                <c:pt idx="1">
                  <c:v>1.5"</c:v>
                </c:pt>
                <c:pt idx="2">
                  <c:v>1"</c:v>
                </c:pt>
                <c:pt idx="3">
                  <c:v>.75"</c:v>
                </c:pt>
                <c:pt idx="4">
                  <c:v>.5"</c:v>
                </c:pt>
                <c:pt idx="5">
                  <c:v>.375"</c:v>
                </c:pt>
                <c:pt idx="6">
                  <c:v>#4</c:v>
                </c:pt>
                <c:pt idx="7">
                  <c:v>#8</c:v>
                </c:pt>
                <c:pt idx="8">
                  <c:v>#16</c:v>
                </c:pt>
                <c:pt idx="9">
                  <c:v>#30</c:v>
                </c:pt>
                <c:pt idx="10">
                  <c:v>#50</c:v>
                </c:pt>
                <c:pt idx="11">
                  <c:v>#100</c:v>
                </c:pt>
              </c:strCache>
            </c:strRef>
          </c:cat>
          <c:val>
            <c:numRef>
              <c:f>Calculations!$G$9:$G$20</c:f>
              <c:numCache/>
            </c:numRef>
          </c:val>
          <c:smooth val="0"/>
        </c:ser>
        <c:marker val="1"/>
        <c:axId val="39347871"/>
        <c:axId val="18586520"/>
      </c:lineChart>
      <c:catAx>
        <c:axId val="39347871"/>
        <c:scaling>
          <c:orientation val="minMax"/>
        </c:scaling>
        <c:axPos val="b"/>
        <c:title>
          <c:tx>
            <c:rich>
              <a:bodyPr vert="horz" rot="0" anchor="ctr"/>
              <a:lstStyle/>
              <a:p>
                <a:pPr algn="ctr">
                  <a:defRPr/>
                </a:pPr>
                <a:r>
                  <a:rPr lang="en-US" cap="none" sz="1000" b="1" i="0" u="none" baseline="0">
                    <a:solidFill>
                      <a:srgbClr val="000000"/>
                    </a:solidFill>
                  </a:rPr>
                  <a:t>Sieve</a:t>
                </a:r>
              </a:p>
            </c:rich>
          </c:tx>
          <c:layout>
            <c:manualLayout>
              <c:xMode val="factor"/>
              <c:yMode val="factor"/>
              <c:x val="-0.0015"/>
              <c:y val="-0.00075"/>
            </c:manualLayout>
          </c:layout>
          <c:overlay val="0"/>
          <c:spPr>
            <a:noFill/>
            <a:ln w="3175">
              <a:noFill/>
            </a:ln>
          </c:spPr>
        </c:title>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8586520"/>
        <c:crosses val="autoZero"/>
        <c:auto val="1"/>
        <c:lblOffset val="100"/>
        <c:tickLblSkip val="1"/>
        <c:noMultiLvlLbl val="0"/>
      </c:catAx>
      <c:valAx>
        <c:axId val="18586520"/>
        <c:scaling>
          <c:orientation val="minMax"/>
        </c:scaling>
        <c:axPos val="l"/>
        <c:title>
          <c:tx>
            <c:rich>
              <a:bodyPr vert="horz" rot="-5400000" anchor="ctr"/>
              <a:lstStyle/>
              <a:p>
                <a:pPr algn="ctr">
                  <a:defRPr/>
                </a:pPr>
                <a:r>
                  <a:rPr lang="en-US" cap="none" sz="1000" b="1" i="0" u="none" baseline="0">
                    <a:solidFill>
                      <a:srgbClr val="000000"/>
                    </a:solidFill>
                  </a:rPr>
                  <a:t>Percent Retained</a:t>
                </a:r>
              </a:p>
            </c:rich>
          </c:tx>
          <c:layout>
            <c:manualLayout>
              <c:xMode val="factor"/>
              <c:yMode val="factor"/>
              <c:x val="-0.0087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34787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075"/>
          <c:y val="-0.017"/>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2225"/>
          <c:y val="0.0615"/>
          <c:w val="0.93325"/>
          <c:h val="0.91425"/>
        </c:manualLayout>
      </c:layout>
      <c:lineChart>
        <c:grouping val="standard"/>
        <c:varyColors val="0"/>
        <c:ser>
          <c:idx val="0"/>
          <c:order val="0"/>
          <c:tx>
            <c:v>Combined Gradation</c:v>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dLbls>
            <c:numFmt formatCode="General" sourceLinked="1"/>
            <c:spPr>
              <a:noFill/>
              <a:ln w="3175">
                <a:noFill/>
              </a:ln>
            </c:spPr>
            <c:showLegendKey val="0"/>
            <c:showVal val="1"/>
            <c:showBubbleSize val="0"/>
            <c:showCatName val="0"/>
            <c:showSerName val="0"/>
            <c:showLeaderLines val="1"/>
            <c:showPercent val="0"/>
          </c:dLbls>
          <c:cat>
            <c:multiLvlStrRef>
              <c:f>Calculations!$A$9:$B$20</c:f>
              <c:multiLvlStrCache>
                <c:ptCount val="12"/>
                <c:lvl>
                  <c:pt idx="0">
                    <c:v>2 inch</c:v>
                  </c:pt>
                  <c:pt idx="1">
                    <c:v>1½ inch</c:v>
                  </c:pt>
                  <c:pt idx="2">
                    <c:v>1 inch</c:v>
                  </c:pt>
                  <c:pt idx="3">
                    <c:v>¾ inch</c:v>
                  </c:pt>
                  <c:pt idx="4">
                    <c:v>½ inch</c:v>
                  </c:pt>
                  <c:pt idx="5">
                    <c:v>⅜ inch</c:v>
                  </c:pt>
                  <c:pt idx="6">
                    <c:v>No. 4</c:v>
                  </c:pt>
                  <c:pt idx="7">
                    <c:v>No. 8</c:v>
                  </c:pt>
                  <c:pt idx="8">
                    <c:v>No. 16</c:v>
                  </c:pt>
                  <c:pt idx="9">
                    <c:v>No. 30</c:v>
                  </c:pt>
                  <c:pt idx="10">
                    <c:v>No. 50</c:v>
                  </c:pt>
                  <c:pt idx="11">
                    <c:v>No. 100</c:v>
                  </c:pt>
                </c:lvl>
              </c:multiLvlStrCache>
            </c:multiLvlStrRef>
          </c:cat>
          <c:val>
            <c:numRef>
              <c:f>Calculations!$G$9:$G$20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33060953"/>
        <c:axId val="29113122"/>
      </c:lineChart>
      <c:catAx>
        <c:axId val="33060953"/>
        <c:scaling>
          <c:orientation val="minMax"/>
        </c:scaling>
        <c:axPos val="b"/>
        <c:title>
          <c:tx>
            <c:rich>
              <a:bodyPr vert="horz" rot="0" anchor="ctr"/>
              <a:lstStyle/>
              <a:p>
                <a:pPr algn="ctr">
                  <a:defRPr/>
                </a:pPr>
                <a:r>
                  <a:rPr lang="en-US" cap="none" sz="1000" b="1" i="0" u="none" baseline="0">
                    <a:solidFill>
                      <a:srgbClr val="000000"/>
                    </a:solidFill>
                  </a:rPr>
                  <a:t>Sieve</a:t>
                </a:r>
              </a:p>
            </c:rich>
          </c:tx>
          <c:layout>
            <c:manualLayout>
              <c:xMode val="factor"/>
              <c:yMode val="factor"/>
              <c:x val="-0.00175"/>
              <c:y val="-0.00025"/>
            </c:manualLayout>
          </c:layout>
          <c:overlay val="0"/>
          <c:spPr>
            <a:noFill/>
            <a:ln w="3175">
              <a:noFill/>
            </a:ln>
          </c:spPr>
        </c:title>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29113122"/>
        <c:crosses val="autoZero"/>
        <c:auto val="1"/>
        <c:lblOffset val="100"/>
        <c:tickLblSkip val="1"/>
        <c:noMultiLvlLbl val="0"/>
      </c:catAx>
      <c:valAx>
        <c:axId val="29113122"/>
        <c:scaling>
          <c:orientation val="minMax"/>
        </c:scaling>
        <c:axPos val="l"/>
        <c:title>
          <c:tx>
            <c:rich>
              <a:bodyPr vert="horz" rot="-5400000" anchor="ctr"/>
              <a:lstStyle/>
              <a:p>
                <a:pPr algn="ctr">
                  <a:defRPr/>
                </a:pPr>
                <a:r>
                  <a:rPr lang="en-US" cap="none" sz="1000" b="1" i="0" u="none" baseline="0">
                    <a:solidFill>
                      <a:srgbClr val="000000"/>
                    </a:solidFill>
                  </a:rPr>
                  <a:t>Percent Retained</a:t>
                </a:r>
              </a:p>
            </c:rich>
          </c:tx>
          <c:layout>
            <c:manualLayout>
              <c:xMode val="factor"/>
              <c:yMode val="factor"/>
              <c:x val="-0.0022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06095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024"/>
          <c:w val="0.91"/>
          <c:h val="0.89775"/>
        </c:manualLayout>
      </c:layout>
      <c:scatterChart>
        <c:scatterStyle val="lineMarker"/>
        <c:varyColors val="0"/>
        <c:ser>
          <c:idx val="0"/>
          <c:order val="0"/>
          <c:tx>
            <c:v>CF vs. WF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000080"/>
              </a:solidFill>
              <a:ln>
                <a:solidFill>
                  <a:srgbClr val="000080"/>
                </a:solidFill>
              </a:ln>
            </c:spPr>
          </c:marker>
          <c:dLbls>
            <c:numFmt formatCode="General" sourceLinked="1"/>
            <c:spPr>
              <a:noFill/>
              <a:ln w="3175">
                <a:noFill/>
              </a:ln>
            </c:spPr>
            <c:txPr>
              <a:bodyPr vert="horz" rot="0" anchor="ctr"/>
              <a:lstStyle/>
              <a:p>
                <a:pPr algn="ctr">
                  <a:defRPr lang="en-US" cap="none" sz="1975" b="0" i="0" u="none" baseline="0">
                    <a:solidFill>
                      <a:srgbClr val="000000"/>
                    </a:solidFill>
                    <a:latin typeface="Arial"/>
                    <a:ea typeface="Arial"/>
                    <a:cs typeface="Arial"/>
                  </a:defRPr>
                </a:pPr>
              </a:p>
            </c:txPr>
            <c:showLegendKey val="0"/>
            <c:showVal val="1"/>
            <c:showBubbleSize val="0"/>
            <c:showCatName val="1"/>
            <c:showSerName val="0"/>
            <c:showPercent val="0"/>
          </c:dLbls>
          <c:xVal>
            <c:numRef>
              <c:f>Calculations!$D$31</c:f>
              <c:numCache>
                <c:ptCount val="1"/>
              </c:numCache>
            </c:numRef>
          </c:xVal>
          <c:yVal>
            <c:numRef>
              <c:f>Calculations!$D$32</c:f>
              <c:numCache>
                <c:ptCount val="1"/>
                <c:pt idx="0">
                  <c:v>0</c:v>
                </c:pt>
              </c:numCache>
            </c:numRef>
          </c:yVal>
          <c:smooth val="0"/>
        </c:ser>
        <c:ser>
          <c:idx val="1"/>
          <c:order val="1"/>
          <c:spPr>
            <a:ln w="381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'CF vs. WF'!$C$4:$C$5</c:f>
              <c:numCache/>
            </c:numRef>
          </c:xVal>
          <c:yVal>
            <c:numRef>
              <c:f>'CF vs. WF'!$B$4:$B$5</c:f>
              <c:numCache/>
            </c:numRef>
          </c:yVal>
          <c:smooth val="1"/>
        </c:ser>
        <c:ser>
          <c:idx val="2"/>
          <c:order val="2"/>
          <c:spPr>
            <a:ln w="381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'CF vs. WF'!$C$7:$C$8</c:f>
              <c:numCache/>
            </c:numRef>
          </c:xVal>
          <c:yVal>
            <c:numRef>
              <c:f>'CF vs. WF'!$B$7:$B$8</c:f>
              <c:numCache/>
            </c:numRef>
          </c:yVal>
          <c:smooth val="1"/>
        </c:ser>
        <c:ser>
          <c:idx val="3"/>
          <c:order val="3"/>
          <c:spPr>
            <a:ln w="381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'CF vs. WF'!$C$10:$C$11</c:f>
              <c:numCache/>
            </c:numRef>
          </c:xVal>
          <c:yVal>
            <c:numRef>
              <c:f>'CF vs. WF'!$B$10:$B$11</c:f>
              <c:numCache/>
            </c:numRef>
          </c:yVal>
          <c:smooth val="1"/>
        </c:ser>
        <c:ser>
          <c:idx val="4"/>
          <c:order val="4"/>
          <c:spPr>
            <a:ln w="381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'CF vs. WF'!$C$13:$C$14</c:f>
              <c:numCache/>
            </c:numRef>
          </c:xVal>
          <c:yVal>
            <c:numRef>
              <c:f>'CF vs. WF'!$B$13:$B$14</c:f>
              <c:numCache/>
            </c:numRef>
          </c:yVal>
          <c:smooth val="1"/>
        </c:ser>
        <c:ser>
          <c:idx val="5"/>
          <c:order val="5"/>
          <c:spPr>
            <a:ln w="381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'CF vs. WF'!$F$4:$F$5</c:f>
              <c:numCache/>
            </c:numRef>
          </c:xVal>
          <c:yVal>
            <c:numRef>
              <c:f>'CF vs. WF'!$E$4:$E$5</c:f>
              <c:numCache/>
            </c:numRef>
          </c:yVal>
          <c:smooth val="1"/>
        </c:ser>
        <c:ser>
          <c:idx val="6"/>
          <c:order val="6"/>
          <c:spPr>
            <a:ln w="381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'CF vs. WF'!$F$7:$F$8</c:f>
              <c:numCache/>
            </c:numRef>
          </c:xVal>
          <c:yVal>
            <c:numRef>
              <c:f>'CF vs. WF'!$E$7:$E$8</c:f>
              <c:numCache/>
            </c:numRef>
          </c:yVal>
          <c:smooth val="1"/>
        </c:ser>
        <c:ser>
          <c:idx val="7"/>
          <c:order val="7"/>
          <c:spPr>
            <a:ln w="381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'CF vs. WF'!$F$10:$F$11</c:f>
              <c:numCache/>
            </c:numRef>
          </c:xVal>
          <c:yVal>
            <c:numRef>
              <c:f>'CF vs. WF'!$E$10:$E$11</c:f>
              <c:numCache/>
            </c:numRef>
          </c:yVal>
          <c:smooth val="1"/>
        </c:ser>
        <c:ser>
          <c:idx val="8"/>
          <c:order val="8"/>
          <c:spPr>
            <a:ln w="381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'CF vs. WF'!$F$13:$F$14</c:f>
              <c:numCache/>
            </c:numRef>
          </c:xVal>
          <c:yVal>
            <c:numRef>
              <c:f>'CF vs. WF'!$E$13:$E$14</c:f>
              <c:numCache/>
            </c:numRef>
          </c:yVal>
          <c:smooth val="1"/>
        </c:ser>
        <c:axId val="60691507"/>
        <c:axId val="9352652"/>
      </c:scatterChart>
      <c:valAx>
        <c:axId val="60691507"/>
        <c:scaling>
          <c:orientation val="maxMin"/>
          <c:max val="80"/>
          <c:min val="35"/>
        </c:scaling>
        <c:axPos val="b"/>
        <c:title>
          <c:tx>
            <c:rich>
              <a:bodyPr vert="horz" rot="0" anchor="ctr"/>
              <a:lstStyle/>
              <a:p>
                <a:pPr algn="ctr">
                  <a:defRPr/>
                </a:pPr>
                <a:r>
                  <a:rPr lang="en-US" cap="none" sz="1975" b="1" i="0" u="none" baseline="0">
                    <a:solidFill>
                      <a:srgbClr val="000000"/>
                    </a:solidFill>
                    <a:latin typeface="Arial"/>
                    <a:ea typeface="Arial"/>
                    <a:cs typeface="Arial"/>
                  </a:rPr>
                  <a:t>Coarseness Factor</a:t>
                </a:r>
              </a:p>
            </c:rich>
          </c:tx>
          <c:layout>
            <c:manualLayout>
              <c:xMode val="factor"/>
              <c:yMode val="factor"/>
              <c:x val="-0.00975"/>
              <c:y val="0.000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975" b="0" i="0" u="none" baseline="0">
                <a:solidFill>
                  <a:srgbClr val="000000"/>
                </a:solidFill>
                <a:latin typeface="Arial"/>
                <a:ea typeface="Arial"/>
                <a:cs typeface="Arial"/>
              </a:defRPr>
            </a:pPr>
          </a:p>
        </c:txPr>
        <c:crossAx val="9352652"/>
        <c:crosses val="autoZero"/>
        <c:crossBetween val="midCat"/>
        <c:dispUnits/>
        <c:majorUnit val="5"/>
      </c:valAx>
      <c:valAx>
        <c:axId val="9352652"/>
        <c:scaling>
          <c:orientation val="minMax"/>
          <c:max val="50"/>
          <c:min val="20"/>
        </c:scaling>
        <c:axPos val="r"/>
        <c:title>
          <c:tx>
            <c:rich>
              <a:bodyPr vert="horz" rot="-5400000" anchor="ctr"/>
              <a:lstStyle/>
              <a:p>
                <a:pPr algn="ctr">
                  <a:defRPr/>
                </a:pPr>
                <a:r>
                  <a:rPr lang="en-US" cap="none" sz="1975" b="1" i="0" u="none" baseline="0">
                    <a:solidFill>
                      <a:srgbClr val="000000"/>
                    </a:solidFill>
                    <a:latin typeface="Arial"/>
                    <a:ea typeface="Arial"/>
                    <a:cs typeface="Arial"/>
                  </a:rPr>
                  <a:t>Workability Factor</a:t>
                </a:r>
              </a:p>
            </c:rich>
          </c:tx>
          <c:layout>
            <c:manualLayout>
              <c:xMode val="factor"/>
              <c:yMode val="factor"/>
              <c:x val="-0.004"/>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975" b="0" i="0" u="none" baseline="0">
                <a:solidFill>
                  <a:srgbClr val="000000"/>
                </a:solidFill>
                <a:latin typeface="Arial"/>
                <a:ea typeface="Arial"/>
                <a:cs typeface="Arial"/>
              </a:defRPr>
            </a:pPr>
          </a:p>
        </c:txPr>
        <c:crossAx val="60691507"/>
        <c:crosses val="autoZero"/>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11</xdr:row>
      <xdr:rowOff>85725</xdr:rowOff>
    </xdr:from>
    <xdr:to>
      <xdr:col>34</xdr:col>
      <xdr:colOff>457200</xdr:colOff>
      <xdr:row>21</xdr:row>
      <xdr:rowOff>228600</xdr:rowOff>
    </xdr:to>
    <xdr:graphicFrame>
      <xdr:nvGraphicFramePr>
        <xdr:cNvPr id="1" name="Chart 6"/>
        <xdr:cNvGraphicFramePr/>
      </xdr:nvGraphicFramePr>
      <xdr:xfrm>
        <a:off x="7086600" y="2457450"/>
        <a:ext cx="3895725" cy="2095500"/>
      </xdr:xfrm>
      <a:graphic>
        <a:graphicData uri="http://schemas.openxmlformats.org/drawingml/2006/chart">
          <c:chart xmlns:c="http://schemas.openxmlformats.org/drawingml/2006/chart" r:id="rId1"/>
        </a:graphicData>
      </a:graphic>
    </xdr:graphicFrame>
    <xdr:clientData/>
  </xdr:twoCellAnchor>
  <xdr:twoCellAnchor>
    <xdr:from>
      <xdr:col>7</xdr:col>
      <xdr:colOff>28575</xdr:colOff>
      <xdr:row>0</xdr:row>
      <xdr:rowOff>0</xdr:rowOff>
    </xdr:from>
    <xdr:to>
      <xdr:col>34</xdr:col>
      <xdr:colOff>447675</xdr:colOff>
      <xdr:row>11</xdr:row>
      <xdr:rowOff>47625</xdr:rowOff>
    </xdr:to>
    <xdr:graphicFrame>
      <xdr:nvGraphicFramePr>
        <xdr:cNvPr id="2" name="Chart 7"/>
        <xdr:cNvGraphicFramePr/>
      </xdr:nvGraphicFramePr>
      <xdr:xfrm>
        <a:off x="7077075" y="0"/>
        <a:ext cx="3895725" cy="24193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23</xdr:col>
      <xdr:colOff>390525</xdr:colOff>
      <xdr:row>55</xdr:row>
      <xdr:rowOff>142875</xdr:rowOff>
    </xdr:to>
    <xdr:graphicFrame>
      <xdr:nvGraphicFramePr>
        <xdr:cNvPr id="1" name="Chart 1"/>
        <xdr:cNvGraphicFramePr/>
      </xdr:nvGraphicFramePr>
      <xdr:xfrm>
        <a:off x="38100" y="38100"/>
        <a:ext cx="13935075" cy="9010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20</xdr:col>
      <xdr:colOff>180975</xdr:colOff>
      <xdr:row>46</xdr:row>
      <xdr:rowOff>0</xdr:rowOff>
    </xdr:to>
    <xdr:graphicFrame>
      <xdr:nvGraphicFramePr>
        <xdr:cNvPr id="1" name="Chart 1"/>
        <xdr:cNvGraphicFramePr/>
      </xdr:nvGraphicFramePr>
      <xdr:xfrm>
        <a:off x="19050" y="38100"/>
        <a:ext cx="11972925" cy="7410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I34"/>
  <sheetViews>
    <sheetView showGridLines="0" showRowColHeaders="0" tabSelected="1" zoomScale="111" zoomScaleNormal="111" zoomScalePageLayoutView="0" workbookViewId="0" topLeftCell="A1">
      <selection activeCell="E19" sqref="E19"/>
    </sheetView>
  </sheetViews>
  <sheetFormatPr defaultColWidth="12.7109375" defaultRowHeight="12.75"/>
  <cols>
    <col min="1" max="1" width="30.140625" style="0" customWidth="1"/>
    <col min="2" max="2" width="8.28125" style="0" customWidth="1"/>
    <col min="3" max="4" width="12.7109375" style="0" customWidth="1"/>
    <col min="5" max="5" width="13.00390625" style="0" customWidth="1"/>
    <col min="6" max="6" width="16.7109375" style="0" customWidth="1"/>
    <col min="7" max="7" width="12.140625" style="0" customWidth="1"/>
    <col min="8" max="8" width="14.00390625" style="0" customWidth="1"/>
    <col min="9" max="23" width="12.7109375" style="0" hidden="1" customWidth="1"/>
    <col min="24" max="24" width="16.8515625" style="0" hidden="1" customWidth="1"/>
    <col min="25" max="25" width="21.00390625" style="0" hidden="1" customWidth="1"/>
    <col min="26" max="31" width="12.7109375" style="0" hidden="1" customWidth="1"/>
    <col min="32" max="33" width="12.7109375" style="0" customWidth="1"/>
  </cols>
  <sheetData>
    <row r="1" spans="1:35" ht="19.5" customHeight="1" thickBot="1" thickTop="1">
      <c r="A1" s="62" t="s">
        <v>46</v>
      </c>
      <c r="B1" s="63"/>
      <c r="C1" s="63"/>
      <c r="D1" s="63"/>
      <c r="E1" s="63"/>
      <c r="F1" s="63"/>
      <c r="G1" s="64"/>
      <c r="H1" s="29"/>
      <c r="I1" s="29"/>
      <c r="J1" s="29"/>
      <c r="K1" s="29"/>
      <c r="L1" s="29"/>
      <c r="M1" s="29"/>
      <c r="N1" s="29"/>
      <c r="O1" s="29"/>
      <c r="P1" s="29"/>
      <c r="Q1" s="29"/>
      <c r="R1" s="29"/>
      <c r="S1" s="29"/>
      <c r="T1" s="29"/>
      <c r="U1" s="29"/>
      <c r="V1" s="29"/>
      <c r="W1" s="29"/>
      <c r="X1" s="29"/>
      <c r="Y1" s="29"/>
      <c r="Z1" s="29"/>
      <c r="AA1" s="29">
        <v>1</v>
      </c>
      <c r="AB1" s="29">
        <v>1</v>
      </c>
      <c r="AC1" s="29">
        <v>1</v>
      </c>
      <c r="AD1" s="29">
        <v>5</v>
      </c>
      <c r="AE1" s="29">
        <v>1</v>
      </c>
      <c r="AF1" s="29"/>
      <c r="AG1" s="29"/>
      <c r="AH1" s="27"/>
      <c r="AI1" s="27"/>
    </row>
    <row r="2" spans="1:35" ht="31.5" customHeight="1" thickBot="1">
      <c r="A2" s="11" t="s">
        <v>19</v>
      </c>
      <c r="B2" s="25" t="s">
        <v>17</v>
      </c>
      <c r="C2" s="16" t="s">
        <v>1</v>
      </c>
      <c r="D2" s="16" t="s">
        <v>2</v>
      </c>
      <c r="E2" s="16" t="s">
        <v>3</v>
      </c>
      <c r="F2" s="68" t="s">
        <v>4</v>
      </c>
      <c r="G2" s="72" t="s">
        <v>5</v>
      </c>
      <c r="H2" s="29"/>
      <c r="I2" s="29"/>
      <c r="J2" s="29"/>
      <c r="K2" s="29"/>
      <c r="L2" s="29"/>
      <c r="M2" s="29"/>
      <c r="N2" s="29"/>
      <c r="O2" s="29"/>
      <c r="P2" s="29"/>
      <c r="Q2" s="29"/>
      <c r="R2" s="29"/>
      <c r="S2" s="29"/>
      <c r="T2" s="29"/>
      <c r="U2" s="29"/>
      <c r="V2" s="29"/>
      <c r="W2" s="29"/>
      <c r="X2" s="30" t="s">
        <v>39</v>
      </c>
      <c r="Y2" s="29" t="s">
        <v>20</v>
      </c>
      <c r="Z2" s="29"/>
      <c r="AA2" s="29">
        <v>1</v>
      </c>
      <c r="AB2" s="29"/>
      <c r="AC2" s="29">
        <v>1</v>
      </c>
      <c r="AD2" s="29"/>
      <c r="AE2" s="29"/>
      <c r="AF2" s="29"/>
      <c r="AG2" s="29"/>
      <c r="AH2" s="27"/>
      <c r="AI2" s="27"/>
    </row>
    <row r="3" spans="1:35" ht="15" customHeight="1" thickBot="1">
      <c r="A3" s="13" t="s">
        <v>6</v>
      </c>
      <c r="B3" s="12" t="s">
        <v>17</v>
      </c>
      <c r="C3" s="21">
        <f>IF(OR(C5="",D5="",E5=""),"",Z13)</f>
      </c>
      <c r="D3" s="21">
        <f>IF(OR(C5="",D5="",E5=""),"",Z14)</f>
      </c>
      <c r="E3" s="21">
        <f>IF(OR(C5="",D5="",E5=""),"",Z15)</f>
      </c>
      <c r="F3" s="69"/>
      <c r="G3" s="73"/>
      <c r="H3" s="29"/>
      <c r="I3" s="31"/>
      <c r="J3" s="29"/>
      <c r="K3" s="29"/>
      <c r="L3" s="29"/>
      <c r="M3" s="29"/>
      <c r="N3" s="29"/>
      <c r="O3" s="29"/>
      <c r="P3" s="29"/>
      <c r="Q3" s="29"/>
      <c r="R3" s="29"/>
      <c r="S3" s="29"/>
      <c r="T3" s="29"/>
      <c r="U3" s="29"/>
      <c r="V3" s="29"/>
      <c r="W3" s="29"/>
      <c r="X3" s="30" t="s">
        <v>30</v>
      </c>
      <c r="Y3" s="29" t="s">
        <v>21</v>
      </c>
      <c r="Z3" s="29"/>
      <c r="AA3" s="29">
        <v>1</v>
      </c>
      <c r="AB3" s="29"/>
      <c r="AC3" s="29">
        <v>1</v>
      </c>
      <c r="AD3" s="29"/>
      <c r="AE3" s="29"/>
      <c r="AF3" s="29"/>
      <c r="AG3" s="29"/>
      <c r="AH3" s="27"/>
      <c r="AI3" s="27"/>
    </row>
    <row r="4" spans="1:35" ht="15" customHeight="1" thickBot="1">
      <c r="A4" s="14" t="s">
        <v>77</v>
      </c>
      <c r="B4" s="15" t="s">
        <v>17</v>
      </c>
      <c r="C4" s="46"/>
      <c r="D4" s="46"/>
      <c r="E4" s="46"/>
      <c r="F4" s="69"/>
      <c r="G4" s="73"/>
      <c r="H4" s="29"/>
      <c r="I4" s="29"/>
      <c r="J4" s="76" t="s">
        <v>34</v>
      </c>
      <c r="K4" s="76"/>
      <c r="L4" s="76"/>
      <c r="M4" s="51"/>
      <c r="N4" s="51"/>
      <c r="O4" s="51"/>
      <c r="P4" s="51"/>
      <c r="Q4" s="29"/>
      <c r="R4" s="29"/>
      <c r="S4" s="29"/>
      <c r="T4" s="29"/>
      <c r="U4" s="29"/>
      <c r="V4" s="29"/>
      <c r="W4" s="29"/>
      <c r="X4" s="30" t="s">
        <v>31</v>
      </c>
      <c r="Y4" s="29"/>
      <c r="Z4" s="29"/>
      <c r="AA4" s="29">
        <v>1</v>
      </c>
      <c r="AB4" s="29"/>
      <c r="AC4" s="29">
        <v>1</v>
      </c>
      <c r="AD4" s="29"/>
      <c r="AE4" s="29"/>
      <c r="AF4" s="29"/>
      <c r="AG4" s="29"/>
      <c r="AH4" s="27"/>
      <c r="AI4" s="27"/>
    </row>
    <row r="5" spans="1:35" ht="15" customHeight="1" thickBot="1">
      <c r="A5" s="17" t="s">
        <v>81</v>
      </c>
      <c r="B5" s="18" t="s">
        <v>17</v>
      </c>
      <c r="C5" s="47"/>
      <c r="D5" s="47"/>
      <c r="E5" s="47"/>
      <c r="F5" s="69"/>
      <c r="G5" s="73"/>
      <c r="H5" s="29"/>
      <c r="I5" s="29"/>
      <c r="J5" s="32" t="s">
        <v>30</v>
      </c>
      <c r="K5" s="32" t="s">
        <v>31</v>
      </c>
      <c r="L5" s="32" t="s">
        <v>32</v>
      </c>
      <c r="M5" s="32" t="s">
        <v>35</v>
      </c>
      <c r="N5" s="32" t="s">
        <v>36</v>
      </c>
      <c r="O5" s="32" t="s">
        <v>37</v>
      </c>
      <c r="P5" s="32" t="s">
        <v>38</v>
      </c>
      <c r="Q5" s="29"/>
      <c r="R5" s="29"/>
      <c r="S5" s="29"/>
      <c r="T5" s="29"/>
      <c r="U5" s="29"/>
      <c r="V5" s="29"/>
      <c r="W5" s="29"/>
      <c r="X5" s="30" t="s">
        <v>42</v>
      </c>
      <c r="Y5" s="29"/>
      <c r="Z5" s="29"/>
      <c r="AA5" s="29">
        <v>1</v>
      </c>
      <c r="AB5" s="29"/>
      <c r="AC5" s="29">
        <v>1</v>
      </c>
      <c r="AD5" s="29"/>
      <c r="AE5" s="29"/>
      <c r="AF5" s="29"/>
      <c r="AG5" s="29"/>
      <c r="AH5" s="27"/>
      <c r="AI5" s="27"/>
    </row>
    <row r="6" spans="1:35" ht="15" customHeight="1">
      <c r="A6" s="88" t="s">
        <v>29</v>
      </c>
      <c r="B6" s="89"/>
      <c r="C6" s="79" t="s">
        <v>18</v>
      </c>
      <c r="D6" s="80"/>
      <c r="E6" s="81"/>
      <c r="F6" s="70"/>
      <c r="G6" s="73"/>
      <c r="H6" s="29"/>
      <c r="I6" s="29"/>
      <c r="J6" s="33">
        <f>IF(OR(C4&lt;1,C9&lt;1),"100",(((C15*C3)/100)/(C3)))*100</f>
        <v>10000</v>
      </c>
      <c r="K6" s="34" t="str">
        <f>IF(OR(D4&lt;1,D9&lt;1),"100",(((D15*D3)/100)/(SUM(D3)))*100)</f>
        <v>100</v>
      </c>
      <c r="L6" s="34" t="str">
        <f>IF(OR(E4&lt;1,E9&lt;1),"100",(((E15*E3)/100)/(SUM(E3)))*100)</f>
        <v>100</v>
      </c>
      <c r="M6" s="33" t="str">
        <f>IF(OR(C4&lt;1,C9&lt;1),"100",((((C15*C3)+(D15*D3))/100)/(SUM(C3:D3)))*100)</f>
        <v>100</v>
      </c>
      <c r="N6" s="34">
        <f>IF(OR(C4&lt;1,C9&lt;1),"100",((((C15*C3)+(E15*E3))/100)/(C3+E3)))*100</f>
        <v>10000</v>
      </c>
      <c r="O6" s="34" t="str">
        <f>IF(OR(D4&lt;1,D9&lt;1),"100",((((D15*D3)+(E15*E3))/100)/(SUM(D3:E3)))*100)</f>
        <v>100</v>
      </c>
      <c r="P6" s="34" t="str">
        <f>IF(OR(C4&lt;1,C9&lt;1),"100",((((C15*C3)+(D15*D3)+(E15*E3))/100)/(SUM(C3:E3)))*100)</f>
        <v>100</v>
      </c>
      <c r="Q6" s="29"/>
      <c r="R6" s="29"/>
      <c r="S6" s="29"/>
      <c r="T6" s="29"/>
      <c r="U6" s="29"/>
      <c r="V6" s="29"/>
      <c r="W6" s="29"/>
      <c r="X6" s="30" t="s">
        <v>40</v>
      </c>
      <c r="Y6" s="29"/>
      <c r="Z6" s="29"/>
      <c r="AA6" s="29">
        <v>1</v>
      </c>
      <c r="AB6" s="29"/>
      <c r="AC6" s="29">
        <v>1</v>
      </c>
      <c r="AD6" s="29"/>
      <c r="AE6" s="29"/>
      <c r="AF6" s="29"/>
      <c r="AG6" s="29"/>
      <c r="AH6" s="27"/>
      <c r="AI6" s="27"/>
    </row>
    <row r="7" spans="1:35" ht="15" customHeight="1">
      <c r="A7" s="90"/>
      <c r="B7" s="91"/>
      <c r="C7" s="82"/>
      <c r="D7" s="83"/>
      <c r="E7" s="84"/>
      <c r="F7" s="70"/>
      <c r="G7" s="73"/>
      <c r="H7" s="29"/>
      <c r="I7" s="29"/>
      <c r="J7" s="96" t="s">
        <v>44</v>
      </c>
      <c r="K7" s="97"/>
      <c r="L7" s="97"/>
      <c r="M7" s="97"/>
      <c r="N7" s="97"/>
      <c r="O7" s="97"/>
      <c r="P7" s="97"/>
      <c r="Q7" s="29"/>
      <c r="R7" s="29"/>
      <c r="S7" s="29"/>
      <c r="T7" s="29"/>
      <c r="U7" s="29"/>
      <c r="V7" s="29"/>
      <c r="W7" s="29"/>
      <c r="X7" s="30" t="s">
        <v>67</v>
      </c>
      <c r="Y7" s="29"/>
      <c r="Z7" s="29"/>
      <c r="AA7" s="29">
        <v>1</v>
      </c>
      <c r="AB7" s="29"/>
      <c r="AC7" s="29">
        <v>1</v>
      </c>
      <c r="AD7" s="29"/>
      <c r="AE7" s="29"/>
      <c r="AF7" s="29"/>
      <c r="AG7" s="29"/>
      <c r="AH7" s="27"/>
      <c r="AI7" s="27"/>
    </row>
    <row r="8" spans="1:35" ht="15.75" customHeight="1" thickBot="1">
      <c r="A8" s="92"/>
      <c r="B8" s="93"/>
      <c r="C8" s="85"/>
      <c r="D8" s="86"/>
      <c r="E8" s="87"/>
      <c r="F8" s="71"/>
      <c r="G8" s="74"/>
      <c r="H8" s="29"/>
      <c r="I8" s="29"/>
      <c r="J8" s="32" t="s">
        <v>30</v>
      </c>
      <c r="K8" s="32" t="s">
        <v>31</v>
      </c>
      <c r="L8" s="32" t="s">
        <v>32</v>
      </c>
      <c r="M8" s="32" t="s">
        <v>35</v>
      </c>
      <c r="N8" s="32" t="s">
        <v>36</v>
      </c>
      <c r="O8" s="32" t="s">
        <v>37</v>
      </c>
      <c r="P8" s="32" t="s">
        <v>38</v>
      </c>
      <c r="Q8" s="29"/>
      <c r="R8" s="29"/>
      <c r="S8" s="29"/>
      <c r="T8" s="29"/>
      <c r="U8" s="29"/>
      <c r="V8" s="29"/>
      <c r="W8" s="29"/>
      <c r="X8" s="30" t="s">
        <v>43</v>
      </c>
      <c r="Y8" s="29"/>
      <c r="Z8" s="29"/>
      <c r="AA8" s="29">
        <v>1</v>
      </c>
      <c r="AB8" s="29"/>
      <c r="AC8" s="29">
        <v>1</v>
      </c>
      <c r="AD8" s="29"/>
      <c r="AE8" s="29"/>
      <c r="AF8" s="29"/>
      <c r="AG8" s="29"/>
      <c r="AH8" s="27"/>
      <c r="AI8" s="27"/>
    </row>
    <row r="9" spans="1:35" ht="15" customHeight="1" thickBot="1">
      <c r="A9" s="56" t="s">
        <v>7</v>
      </c>
      <c r="B9" s="57"/>
      <c r="C9" s="48"/>
      <c r="D9" s="48"/>
      <c r="E9" s="48"/>
      <c r="F9" s="19">
        <f>IF(OR($C$3="",$D$3="",$E$3=""),"",(($C$3*C9)+($D$3*D9)+($E$3*E9))/100)</f>
      </c>
      <c r="G9" s="20">
        <f>IF(OR($C$3="",$D$3="",$E$3=""),"",100-F9)</f>
      </c>
      <c r="H9" s="29"/>
      <c r="I9" s="29"/>
      <c r="J9" s="33" t="str">
        <f>IF(OR(C4&lt;1,C13=""),"100",(((J17*C3)/100)/(SUM(C3:E3)))*100)</f>
        <v>100</v>
      </c>
      <c r="K9" s="34" t="str">
        <f>IF(OR(D4&lt;1,D13=""),"100",(((K17*D3)/100)/(SUM(C3:E3)))*100)</f>
        <v>100</v>
      </c>
      <c r="L9" s="34" t="str">
        <f>IF(OR(E4&lt;1,E13=""),"100",(((L17*E3)/100)/(SUM(C3:E3)))*100)</f>
        <v>100</v>
      </c>
      <c r="M9" s="33" t="str">
        <f>IF(OR(C4&lt;1,C13=""),"100",((((J17*C3)+(K17*D3))/100)/(SUM(C3:E3)))*100)</f>
        <v>100</v>
      </c>
      <c r="N9" s="34" t="str">
        <f>IF(OR(C4&lt;1,C13=""),"100",((((J17*C3)+(L17*E3))/100)/(SUM(C3:E3)))*100)</f>
        <v>100</v>
      </c>
      <c r="O9" s="34" t="str">
        <f>IF(OR(D4&lt;1,D13=""),"100",((((K17*D3)+(L17*E3))/100)/(SUM(C3:E3)))*100)</f>
        <v>100</v>
      </c>
      <c r="P9" s="34" t="str">
        <f>IF(OR(D4&lt;1,D13=""),"100",((((K17*D3)+(L17*E3)+(J17*C3))/100)/(SUM(C3:E3)))*100)</f>
        <v>100</v>
      </c>
      <c r="Q9" s="29"/>
      <c r="R9" s="29"/>
      <c r="S9" s="29"/>
      <c r="T9" s="29"/>
      <c r="U9" s="29"/>
      <c r="V9" s="29"/>
      <c r="W9" s="29"/>
      <c r="X9" s="30" t="s">
        <v>38</v>
      </c>
      <c r="Y9" s="29"/>
      <c r="Z9" s="29"/>
      <c r="AA9" s="29"/>
      <c r="AB9" s="29"/>
      <c r="AC9" s="29">
        <v>1</v>
      </c>
      <c r="AD9" s="29"/>
      <c r="AE9" s="29"/>
      <c r="AF9" s="29"/>
      <c r="AG9" s="29"/>
      <c r="AH9" s="27"/>
      <c r="AI9" s="27"/>
    </row>
    <row r="10" spans="1:35" ht="15" customHeight="1" thickBot="1">
      <c r="A10" s="56" t="s">
        <v>25</v>
      </c>
      <c r="B10" s="75"/>
      <c r="C10" s="48"/>
      <c r="D10" s="48"/>
      <c r="E10" s="48"/>
      <c r="F10" s="19">
        <f>IF(OR($C$3="",$D$3="",$E$3=""),"",(($C$3*C10)+($D$3*D10)+($E$3*E10))/100)</f>
      </c>
      <c r="G10" s="20">
        <f>IF(OR($C$3="",$D$3="",$E$3=""),"",F9-F10)</f>
      </c>
      <c r="H10" s="29"/>
      <c r="I10" s="29"/>
      <c r="J10" s="35"/>
      <c r="K10" s="36"/>
      <c r="L10" s="36"/>
      <c r="M10" s="35"/>
      <c r="N10" s="29"/>
      <c r="O10" s="29"/>
      <c r="P10" s="29"/>
      <c r="Q10" s="29"/>
      <c r="R10" s="29"/>
      <c r="S10" s="29"/>
      <c r="T10" s="29"/>
      <c r="U10" s="29"/>
      <c r="V10" s="29"/>
      <c r="W10" s="29"/>
      <c r="X10" s="29"/>
      <c r="Y10" s="29"/>
      <c r="Z10" s="29"/>
      <c r="AA10" s="29"/>
      <c r="AB10" s="29"/>
      <c r="AC10" s="29"/>
      <c r="AD10" s="29"/>
      <c r="AE10" s="29"/>
      <c r="AF10" s="29"/>
      <c r="AG10" s="29"/>
      <c r="AH10" s="27"/>
      <c r="AI10" s="27"/>
    </row>
    <row r="11" spans="1:35" ht="15" customHeight="1" thickBot="1">
      <c r="A11" s="56" t="s">
        <v>8</v>
      </c>
      <c r="B11" s="57"/>
      <c r="C11" s="48"/>
      <c r="D11" s="48"/>
      <c r="E11" s="48"/>
      <c r="F11" s="19">
        <f aca="true" t="shared" si="0" ref="F11:F20">IF(OR($C$3="",$D$3="",$E$3=""),"",(($C$3*C11)+($D$3*D11)+($E$3*E11))/100)</f>
      </c>
      <c r="G11" s="20">
        <f>IF(OR($C$3="",$D$3="",$E$3=""),"",F10-F11)</f>
      </c>
      <c r="H11" s="29"/>
      <c r="I11" s="50" t="s">
        <v>33</v>
      </c>
      <c r="J11" s="51"/>
      <c r="K11" s="51"/>
      <c r="L11" s="51"/>
      <c r="M11" s="35"/>
      <c r="N11" s="37"/>
      <c r="O11" s="29"/>
      <c r="P11" s="29"/>
      <c r="Q11" s="29"/>
      <c r="R11" s="29"/>
      <c r="S11" s="29"/>
      <c r="T11" s="29"/>
      <c r="U11" s="29"/>
      <c r="V11" s="29"/>
      <c r="W11" s="29"/>
      <c r="X11" s="52" t="s">
        <v>78</v>
      </c>
      <c r="Y11" s="52"/>
      <c r="Z11" s="52"/>
      <c r="AA11" s="39"/>
      <c r="AB11" s="29"/>
      <c r="AC11" s="29"/>
      <c r="AD11" s="29"/>
      <c r="AE11" s="29"/>
      <c r="AF11" s="29"/>
      <c r="AG11" s="29"/>
      <c r="AH11" s="27"/>
      <c r="AI11" s="27"/>
    </row>
    <row r="12" spans="1:35" ht="15" customHeight="1" thickBot="1">
      <c r="A12" s="56" t="s">
        <v>9</v>
      </c>
      <c r="B12" s="57"/>
      <c r="C12" s="48"/>
      <c r="D12" s="48"/>
      <c r="E12" s="48"/>
      <c r="F12" s="19">
        <f t="shared" si="0"/>
      </c>
      <c r="G12" s="20">
        <f>IF(OR($C$3="",$D$3="",$E$3=""),"",F11-F12)</f>
      </c>
      <c r="H12" s="29"/>
      <c r="I12" s="40" t="s">
        <v>0</v>
      </c>
      <c r="J12" s="41" t="s">
        <v>30</v>
      </c>
      <c r="K12" s="40" t="s">
        <v>31</v>
      </c>
      <c r="L12" s="40" t="s">
        <v>42</v>
      </c>
      <c r="M12" s="35"/>
      <c r="N12" s="37"/>
      <c r="O12" s="29"/>
      <c r="P12" s="29"/>
      <c r="Q12" s="29"/>
      <c r="R12" s="52" t="s">
        <v>54</v>
      </c>
      <c r="S12" s="52"/>
      <c r="T12" s="29"/>
      <c r="U12" s="52" t="s">
        <v>55</v>
      </c>
      <c r="V12" s="52"/>
      <c r="W12" s="29"/>
      <c r="X12" s="34"/>
      <c r="Y12" s="38" t="s">
        <v>79</v>
      </c>
      <c r="Z12" s="38" t="s">
        <v>80</v>
      </c>
      <c r="AA12" s="36"/>
      <c r="AB12" s="29"/>
      <c r="AC12" s="29"/>
      <c r="AD12" s="29"/>
      <c r="AE12" s="29"/>
      <c r="AF12" s="29"/>
      <c r="AG12" s="29"/>
      <c r="AH12" s="27"/>
      <c r="AI12" s="27"/>
    </row>
    <row r="13" spans="1:35" ht="15" customHeight="1" thickBot="1">
      <c r="A13" s="56" t="s">
        <v>10</v>
      </c>
      <c r="B13" s="57"/>
      <c r="C13" s="48"/>
      <c r="D13" s="48"/>
      <c r="E13" s="48"/>
      <c r="F13" s="19">
        <f t="shared" si="0"/>
      </c>
      <c r="G13" s="20">
        <f aca="true" t="shared" si="1" ref="G13:G20">IF(OR($C$3="",$D$3="",$E$3=""),"",F12-F13)</f>
      </c>
      <c r="H13" s="29"/>
      <c r="I13" s="42">
        <v>2</v>
      </c>
      <c r="J13" s="43">
        <f>100-C9</f>
        <v>100</v>
      </c>
      <c r="K13" s="43">
        <f>100-D9</f>
        <v>100</v>
      </c>
      <c r="L13" s="43">
        <f>100-E9</f>
        <v>100</v>
      </c>
      <c r="M13" s="35"/>
      <c r="N13" s="37"/>
      <c r="O13" s="29"/>
      <c r="P13" s="29"/>
      <c r="Q13" s="29"/>
      <c r="R13" s="44" t="s">
        <v>53</v>
      </c>
      <c r="S13" s="38" t="s">
        <v>52</v>
      </c>
      <c r="T13" s="29"/>
      <c r="U13" s="44" t="s">
        <v>53</v>
      </c>
      <c r="V13" s="38" t="s">
        <v>52</v>
      </c>
      <c r="W13" s="29"/>
      <c r="X13" s="44" t="s">
        <v>72</v>
      </c>
      <c r="Y13" s="34" t="e">
        <f>C4/(62.4*C5)</f>
        <v>#DIV/0!</v>
      </c>
      <c r="Z13" s="34" t="e">
        <f>(Y13/(SUM(Y13:Y15)))*100</f>
        <v>#DIV/0!</v>
      </c>
      <c r="AA13" s="35"/>
      <c r="AB13" s="29"/>
      <c r="AC13" s="29"/>
      <c r="AD13" s="29"/>
      <c r="AE13" s="29"/>
      <c r="AF13" s="29"/>
      <c r="AG13" s="29"/>
      <c r="AH13" s="27"/>
      <c r="AI13" s="27"/>
    </row>
    <row r="14" spans="1:35" ht="15" customHeight="1" thickBot="1">
      <c r="A14" s="94" t="s">
        <v>76</v>
      </c>
      <c r="B14" s="95"/>
      <c r="C14" s="48"/>
      <c r="D14" s="48"/>
      <c r="E14" s="48"/>
      <c r="F14" s="19">
        <f t="shared" si="0"/>
      </c>
      <c r="G14" s="20">
        <f t="shared" si="1"/>
      </c>
      <c r="H14" s="29"/>
      <c r="I14" s="42">
        <v>1.5</v>
      </c>
      <c r="J14" s="43">
        <f>C9-C10</f>
        <v>0</v>
      </c>
      <c r="K14" s="43">
        <f>D9-D10</f>
        <v>0</v>
      </c>
      <c r="L14" s="43">
        <f>E9-E10</f>
        <v>0</v>
      </c>
      <c r="M14" s="35"/>
      <c r="N14" s="37"/>
      <c r="O14" s="29"/>
      <c r="P14" s="29"/>
      <c r="Q14" s="29"/>
      <c r="R14" s="44">
        <v>28</v>
      </c>
      <c r="S14" s="38">
        <v>75</v>
      </c>
      <c r="T14" s="29"/>
      <c r="U14" s="44">
        <v>41</v>
      </c>
      <c r="V14" s="38">
        <v>52</v>
      </c>
      <c r="W14" s="29"/>
      <c r="X14" s="34" t="s">
        <v>73</v>
      </c>
      <c r="Y14" s="34" t="e">
        <f>D4/(62.4*D5)</f>
        <v>#DIV/0!</v>
      </c>
      <c r="Z14" s="34" t="e">
        <f>(Y14/(SUM(Y13:Y15)))*100</f>
        <v>#DIV/0!</v>
      </c>
      <c r="AA14" s="35"/>
      <c r="AB14" s="29"/>
      <c r="AC14" s="29"/>
      <c r="AD14" s="29"/>
      <c r="AE14" s="29"/>
      <c r="AF14" s="29"/>
      <c r="AG14" s="29"/>
      <c r="AH14" s="27"/>
      <c r="AI14" s="27"/>
    </row>
    <row r="15" spans="1:35" ht="15" customHeight="1" thickBot="1">
      <c r="A15" s="56" t="s">
        <v>11</v>
      </c>
      <c r="B15" s="57"/>
      <c r="C15" s="48"/>
      <c r="D15" s="48"/>
      <c r="E15" s="48"/>
      <c r="F15" s="19">
        <f t="shared" si="0"/>
      </c>
      <c r="G15" s="20">
        <f t="shared" si="1"/>
      </c>
      <c r="H15" s="29"/>
      <c r="I15" s="42">
        <v>1</v>
      </c>
      <c r="J15" s="43">
        <f aca="true" t="shared" si="2" ref="J15:J24">C10-C11</f>
        <v>0</v>
      </c>
      <c r="K15" s="43">
        <f aca="true" t="shared" si="3" ref="K15:K24">D10-D11</f>
        <v>0</v>
      </c>
      <c r="L15" s="43">
        <f aca="true" t="shared" si="4" ref="L15:L24">E10-E11</f>
        <v>0</v>
      </c>
      <c r="M15" s="35"/>
      <c r="N15" s="37"/>
      <c r="O15" s="29"/>
      <c r="P15" s="29"/>
      <c r="Q15" s="29"/>
      <c r="R15" s="44">
        <v>39</v>
      </c>
      <c r="S15" s="38">
        <v>75</v>
      </c>
      <c r="T15" s="29"/>
      <c r="U15" s="44">
        <v>34</v>
      </c>
      <c r="V15" s="38">
        <v>52</v>
      </c>
      <c r="W15" s="29"/>
      <c r="X15" s="34" t="s">
        <v>74</v>
      </c>
      <c r="Y15" s="34" t="e">
        <f>E4/(62.4*E5)</f>
        <v>#DIV/0!</v>
      </c>
      <c r="Z15" s="34" t="e">
        <f>(Y15/(SUM(Y13:Y15)))*100</f>
        <v>#DIV/0!</v>
      </c>
      <c r="AA15" s="35"/>
      <c r="AB15" s="29"/>
      <c r="AC15" s="29"/>
      <c r="AD15" s="29"/>
      <c r="AE15" s="29"/>
      <c r="AF15" s="29"/>
      <c r="AG15" s="29"/>
      <c r="AH15" s="27"/>
      <c r="AI15" s="27"/>
    </row>
    <row r="16" spans="1:35" ht="15" customHeight="1" thickBot="1">
      <c r="A16" s="56" t="s">
        <v>12</v>
      </c>
      <c r="B16" s="57"/>
      <c r="C16" s="48"/>
      <c r="D16" s="48"/>
      <c r="E16" s="48"/>
      <c r="F16" s="19">
        <f t="shared" si="0"/>
      </c>
      <c r="G16" s="20">
        <f t="shared" si="1"/>
      </c>
      <c r="H16" s="29"/>
      <c r="I16" s="42">
        <v>0.75</v>
      </c>
      <c r="J16" s="43">
        <f t="shared" si="2"/>
        <v>0</v>
      </c>
      <c r="K16" s="43">
        <f t="shared" si="3"/>
        <v>0</v>
      </c>
      <c r="L16" s="43">
        <f t="shared" si="4"/>
        <v>0</v>
      </c>
      <c r="M16" s="36"/>
      <c r="N16" s="37"/>
      <c r="O16" s="29"/>
      <c r="P16" s="29"/>
      <c r="Q16" s="29"/>
      <c r="R16" s="44" t="s">
        <v>53</v>
      </c>
      <c r="S16" s="38" t="s">
        <v>52</v>
      </c>
      <c r="T16" s="29"/>
      <c r="U16" s="44" t="s">
        <v>53</v>
      </c>
      <c r="V16" s="38" t="s">
        <v>52</v>
      </c>
      <c r="W16" s="29"/>
      <c r="X16" s="29"/>
      <c r="Y16" s="29"/>
      <c r="Z16" s="29"/>
      <c r="AA16" s="29"/>
      <c r="AB16" s="29"/>
      <c r="AC16" s="29"/>
      <c r="AD16" s="29"/>
      <c r="AE16" s="29"/>
      <c r="AF16" s="29"/>
      <c r="AG16" s="29"/>
      <c r="AH16" s="27"/>
      <c r="AI16" s="27"/>
    </row>
    <row r="17" spans="1:35" ht="15" customHeight="1" thickBot="1">
      <c r="A17" s="56" t="s">
        <v>13</v>
      </c>
      <c r="B17" s="57"/>
      <c r="C17" s="48"/>
      <c r="D17" s="48"/>
      <c r="E17" s="48"/>
      <c r="F17" s="19">
        <f t="shared" si="0"/>
      </c>
      <c r="G17" s="20">
        <f t="shared" si="1"/>
      </c>
      <c r="H17" s="29"/>
      <c r="I17" s="42">
        <v>0.5</v>
      </c>
      <c r="J17" s="43">
        <f t="shared" si="2"/>
        <v>0</v>
      </c>
      <c r="K17" s="43">
        <f t="shared" si="3"/>
        <v>0</v>
      </c>
      <c r="L17" s="43">
        <f t="shared" si="4"/>
        <v>0</v>
      </c>
      <c r="M17" s="36"/>
      <c r="N17" s="37"/>
      <c r="O17" s="29"/>
      <c r="P17" s="29"/>
      <c r="Q17" s="29"/>
      <c r="R17" s="44">
        <v>33</v>
      </c>
      <c r="S17" s="38">
        <v>45</v>
      </c>
      <c r="T17" s="29"/>
      <c r="U17" s="44">
        <v>31</v>
      </c>
      <c r="V17" s="38">
        <v>68</v>
      </c>
      <c r="W17" s="29"/>
      <c r="X17" s="29"/>
      <c r="Y17" s="29"/>
      <c r="Z17" s="29"/>
      <c r="AA17" s="29"/>
      <c r="AB17" s="29"/>
      <c r="AC17" s="29"/>
      <c r="AD17" s="29"/>
      <c r="AE17" s="29"/>
      <c r="AF17" s="29"/>
      <c r="AG17" s="29"/>
      <c r="AH17" s="27"/>
      <c r="AI17" s="27"/>
    </row>
    <row r="18" spans="1:35" ht="15" customHeight="1" thickBot="1">
      <c r="A18" s="56" t="s">
        <v>14</v>
      </c>
      <c r="B18" s="57"/>
      <c r="C18" s="48"/>
      <c r="D18" s="48"/>
      <c r="E18" s="48"/>
      <c r="F18" s="19">
        <f t="shared" si="0"/>
      </c>
      <c r="G18" s="20">
        <f t="shared" si="1"/>
      </c>
      <c r="H18" s="29"/>
      <c r="I18" s="42">
        <v>0.375</v>
      </c>
      <c r="J18" s="43">
        <f t="shared" si="2"/>
        <v>0</v>
      </c>
      <c r="K18" s="43">
        <f t="shared" si="3"/>
        <v>0</v>
      </c>
      <c r="L18" s="43">
        <f t="shared" si="4"/>
        <v>0</v>
      </c>
      <c r="M18" s="36"/>
      <c r="N18" s="37"/>
      <c r="O18" s="29"/>
      <c r="P18" s="29"/>
      <c r="Q18" s="29"/>
      <c r="R18" s="44">
        <v>44</v>
      </c>
      <c r="S18" s="38">
        <v>45</v>
      </c>
      <c r="T18" s="29"/>
      <c r="U18" s="44">
        <v>38</v>
      </c>
      <c r="V18" s="38">
        <v>68</v>
      </c>
      <c r="W18" s="29"/>
      <c r="X18" s="29"/>
      <c r="Y18" s="29"/>
      <c r="Z18" s="29"/>
      <c r="AA18" s="29"/>
      <c r="AB18" s="29"/>
      <c r="AC18" s="29"/>
      <c r="AD18" s="29"/>
      <c r="AE18" s="29"/>
      <c r="AF18" s="29"/>
      <c r="AG18" s="29"/>
      <c r="AH18" s="27"/>
      <c r="AI18" s="27"/>
    </row>
    <row r="19" spans="1:35" ht="15" customHeight="1" thickBot="1">
      <c r="A19" s="56" t="s">
        <v>15</v>
      </c>
      <c r="B19" s="57"/>
      <c r="C19" s="48"/>
      <c r="D19" s="48"/>
      <c r="E19" s="48"/>
      <c r="F19" s="19">
        <f t="shared" si="0"/>
      </c>
      <c r="G19" s="20">
        <f t="shared" si="1"/>
      </c>
      <c r="H19" s="29"/>
      <c r="I19" s="42" t="s">
        <v>11</v>
      </c>
      <c r="J19" s="43">
        <f t="shared" si="2"/>
        <v>0</v>
      </c>
      <c r="K19" s="43">
        <f t="shared" si="3"/>
        <v>0</v>
      </c>
      <c r="L19" s="43">
        <f t="shared" si="4"/>
        <v>0</v>
      </c>
      <c r="M19" s="36"/>
      <c r="N19" s="37"/>
      <c r="O19" s="29"/>
      <c r="P19" s="29"/>
      <c r="Q19" s="29"/>
      <c r="R19" s="44" t="s">
        <v>53</v>
      </c>
      <c r="S19" s="38" t="s">
        <v>52</v>
      </c>
      <c r="T19" s="29"/>
      <c r="U19" s="44" t="s">
        <v>53</v>
      </c>
      <c r="V19" s="38" t="s">
        <v>52</v>
      </c>
      <c r="W19" s="29"/>
      <c r="X19" s="29"/>
      <c r="Y19" s="29"/>
      <c r="Z19" s="29"/>
      <c r="AA19" s="29"/>
      <c r="AB19" s="29"/>
      <c r="AC19" s="29"/>
      <c r="AD19" s="29"/>
      <c r="AE19" s="29"/>
      <c r="AF19" s="29"/>
      <c r="AG19" s="29"/>
      <c r="AH19" s="27"/>
      <c r="AI19" s="27"/>
    </row>
    <row r="20" spans="1:35" ht="15" customHeight="1" thickBot="1">
      <c r="A20" s="54" t="s">
        <v>16</v>
      </c>
      <c r="B20" s="55"/>
      <c r="C20" s="49"/>
      <c r="D20" s="49"/>
      <c r="E20" s="49"/>
      <c r="F20" s="23">
        <f t="shared" si="0"/>
      </c>
      <c r="G20" s="24">
        <f t="shared" si="1"/>
      </c>
      <c r="H20" s="29"/>
      <c r="I20" s="42" t="s">
        <v>12</v>
      </c>
      <c r="J20" s="43">
        <f t="shared" si="2"/>
        <v>0</v>
      </c>
      <c r="K20" s="43">
        <f t="shared" si="3"/>
        <v>0</v>
      </c>
      <c r="L20" s="43">
        <f t="shared" si="4"/>
        <v>0</v>
      </c>
      <c r="M20" s="29"/>
      <c r="N20" s="37"/>
      <c r="O20" s="29"/>
      <c r="P20" s="29"/>
      <c r="Q20" s="29"/>
      <c r="R20" s="44">
        <v>39</v>
      </c>
      <c r="S20" s="38">
        <v>75</v>
      </c>
      <c r="T20" s="29"/>
      <c r="U20" s="44">
        <v>31</v>
      </c>
      <c r="V20" s="38">
        <v>68</v>
      </c>
      <c r="W20" s="29"/>
      <c r="X20" s="29"/>
      <c r="Y20" s="29"/>
      <c r="Z20" s="29"/>
      <c r="AA20" s="29"/>
      <c r="AB20" s="29"/>
      <c r="AC20" s="29"/>
      <c r="AD20" s="29"/>
      <c r="AE20" s="29"/>
      <c r="AF20" s="29"/>
      <c r="AG20" s="29"/>
      <c r="AH20" s="27"/>
      <c r="AI20" s="27"/>
    </row>
    <row r="21" spans="8:35" ht="18.75" customHeight="1" thickBot="1" thickTop="1">
      <c r="H21" s="29"/>
      <c r="I21" s="45" t="s">
        <v>13</v>
      </c>
      <c r="J21" s="43">
        <f t="shared" si="2"/>
        <v>0</v>
      </c>
      <c r="K21" s="43">
        <f t="shared" si="3"/>
        <v>0</v>
      </c>
      <c r="L21" s="43">
        <f t="shared" si="4"/>
        <v>0</v>
      </c>
      <c r="M21" s="29"/>
      <c r="N21" s="37"/>
      <c r="O21" s="29"/>
      <c r="P21" s="29"/>
      <c r="Q21" s="29"/>
      <c r="R21" s="44">
        <v>44</v>
      </c>
      <c r="S21" s="38">
        <v>45</v>
      </c>
      <c r="T21" s="29"/>
      <c r="U21" s="44">
        <v>34</v>
      </c>
      <c r="V21" s="38">
        <v>52</v>
      </c>
      <c r="W21" s="29"/>
      <c r="X21" s="29"/>
      <c r="Y21" s="29"/>
      <c r="Z21" s="29"/>
      <c r="AA21" s="29"/>
      <c r="AB21" s="29"/>
      <c r="AC21" s="29"/>
      <c r="AD21" s="29"/>
      <c r="AE21" s="29"/>
      <c r="AF21" s="29"/>
      <c r="AG21" s="29"/>
      <c r="AH21" s="27"/>
      <c r="AI21" s="27"/>
    </row>
    <row r="22" spans="1:35" ht="18.75" customHeight="1" thickBot="1">
      <c r="A22" s="65" t="s">
        <v>45</v>
      </c>
      <c r="B22" s="66"/>
      <c r="C22" s="67"/>
      <c r="D22" s="3"/>
      <c r="E22" s="3"/>
      <c r="F22" s="53" t="s">
        <v>56</v>
      </c>
      <c r="G22" s="53"/>
      <c r="H22" s="29"/>
      <c r="I22" s="45" t="s">
        <v>14</v>
      </c>
      <c r="J22" s="43">
        <f t="shared" si="2"/>
        <v>0</v>
      </c>
      <c r="K22" s="43">
        <f t="shared" si="3"/>
        <v>0</v>
      </c>
      <c r="L22" s="43">
        <f t="shared" si="4"/>
        <v>0</v>
      </c>
      <c r="M22" s="29"/>
      <c r="N22" s="37"/>
      <c r="O22" s="29"/>
      <c r="P22" s="29"/>
      <c r="Q22" s="29"/>
      <c r="R22" s="44" t="s">
        <v>53</v>
      </c>
      <c r="S22" s="38" t="s">
        <v>52</v>
      </c>
      <c r="T22" s="29"/>
      <c r="U22" s="44" t="s">
        <v>53</v>
      </c>
      <c r="V22" s="38" t="s">
        <v>52</v>
      </c>
      <c r="W22" s="29"/>
      <c r="X22" s="29"/>
      <c r="Y22" s="29"/>
      <c r="Z22" s="29"/>
      <c r="AA22" s="29"/>
      <c r="AB22" s="29"/>
      <c r="AC22" s="29"/>
      <c r="AD22" s="29"/>
      <c r="AE22" s="29"/>
      <c r="AF22" s="29"/>
      <c r="AG22" s="29"/>
      <c r="AH22" s="27"/>
      <c r="AI22" s="27"/>
    </row>
    <row r="23" spans="1:35" ht="18.75" customHeight="1" thickBot="1">
      <c r="A23" s="65" t="s">
        <v>41</v>
      </c>
      <c r="B23" s="66"/>
      <c r="C23" s="67"/>
      <c r="D23" s="4"/>
      <c r="E23" s="5"/>
      <c r="F23" s="10" t="s">
        <v>57</v>
      </c>
      <c r="G23" s="22"/>
      <c r="H23" s="29"/>
      <c r="I23" s="45" t="s">
        <v>15</v>
      </c>
      <c r="J23" s="43">
        <f t="shared" si="2"/>
        <v>0</v>
      </c>
      <c r="K23" s="43">
        <f t="shared" si="3"/>
        <v>0</v>
      </c>
      <c r="L23" s="43">
        <f t="shared" si="4"/>
        <v>0</v>
      </c>
      <c r="M23" s="29"/>
      <c r="N23" s="37"/>
      <c r="O23" s="29"/>
      <c r="P23" s="29"/>
      <c r="Q23" s="29"/>
      <c r="R23" s="44">
        <v>28</v>
      </c>
      <c r="S23" s="38">
        <v>75</v>
      </c>
      <c r="T23" s="29"/>
      <c r="U23" s="44">
        <v>41</v>
      </c>
      <c r="V23" s="38">
        <v>52</v>
      </c>
      <c r="W23" s="29"/>
      <c r="X23" s="29"/>
      <c r="Y23" s="29"/>
      <c r="Z23" s="29"/>
      <c r="AA23" s="29"/>
      <c r="AB23" s="29"/>
      <c r="AC23" s="29"/>
      <c r="AD23" s="29"/>
      <c r="AE23" s="29"/>
      <c r="AF23" s="29"/>
      <c r="AG23" s="29"/>
      <c r="AH23" s="27"/>
      <c r="AI23" s="27"/>
    </row>
    <row r="24" spans="1:35" ht="18.75" customHeight="1" thickBot="1">
      <c r="A24" s="58" t="s">
        <v>22</v>
      </c>
      <c r="B24" s="58"/>
      <c r="C24" s="58"/>
      <c r="D24" s="59" t="s">
        <v>28</v>
      </c>
      <c r="E24" s="60"/>
      <c r="F24" s="10" t="s">
        <v>82</v>
      </c>
      <c r="G24" s="26"/>
      <c r="H24" s="29"/>
      <c r="I24" s="45" t="s">
        <v>16</v>
      </c>
      <c r="J24" s="43">
        <f t="shared" si="2"/>
        <v>0</v>
      </c>
      <c r="K24" s="43">
        <f t="shared" si="3"/>
        <v>0</v>
      </c>
      <c r="L24" s="43">
        <f t="shared" si="4"/>
        <v>0</v>
      </c>
      <c r="M24" s="29"/>
      <c r="N24" s="29"/>
      <c r="O24" s="29"/>
      <c r="P24" s="29"/>
      <c r="Q24" s="29"/>
      <c r="R24" s="44">
        <v>33</v>
      </c>
      <c r="S24" s="38">
        <v>45</v>
      </c>
      <c r="T24" s="29"/>
      <c r="U24" s="44">
        <v>38</v>
      </c>
      <c r="V24" s="38">
        <v>68</v>
      </c>
      <c r="W24" s="29"/>
      <c r="X24" s="29"/>
      <c r="Y24" s="29"/>
      <c r="Z24" s="29"/>
      <c r="AA24" s="29"/>
      <c r="AB24" s="29"/>
      <c r="AC24" s="29"/>
      <c r="AD24" s="29"/>
      <c r="AE24" s="29"/>
      <c r="AF24" s="29"/>
      <c r="AG24" s="29"/>
      <c r="AH24" s="27"/>
      <c r="AI24" s="27"/>
    </row>
    <row r="25" spans="1:35" ht="18.75" customHeight="1" thickBot="1">
      <c r="A25" s="58" t="s">
        <v>27</v>
      </c>
      <c r="B25" s="58"/>
      <c r="C25" s="58"/>
      <c r="D25" s="2" t="s">
        <v>26</v>
      </c>
      <c r="E25" s="3"/>
      <c r="F25" s="10" t="s">
        <v>58</v>
      </c>
      <c r="G25" s="8"/>
      <c r="H25" s="29"/>
      <c r="I25" s="31"/>
      <c r="J25" s="35"/>
      <c r="K25" s="29"/>
      <c r="L25" s="29"/>
      <c r="M25" s="29"/>
      <c r="N25" s="29"/>
      <c r="O25" s="29"/>
      <c r="P25" s="29"/>
      <c r="Q25" s="29"/>
      <c r="R25" s="29"/>
      <c r="S25" s="29"/>
      <c r="T25" s="29"/>
      <c r="U25" s="29"/>
      <c r="V25" s="29"/>
      <c r="W25" s="29"/>
      <c r="X25" s="29"/>
      <c r="Y25" s="29"/>
      <c r="Z25" s="29"/>
      <c r="AA25" s="29"/>
      <c r="AB25" s="29"/>
      <c r="AC25" s="29"/>
      <c r="AD25" s="29"/>
      <c r="AE25" s="29"/>
      <c r="AF25" s="29"/>
      <c r="AG25" s="29"/>
      <c r="AH25" s="27"/>
      <c r="AI25" s="27"/>
    </row>
    <row r="26" spans="1:35" ht="18.75" customHeight="1" thickBot="1">
      <c r="A26" s="58" t="s">
        <v>75</v>
      </c>
      <c r="B26" s="58"/>
      <c r="C26" s="58"/>
      <c r="D26" s="61" t="s">
        <v>28</v>
      </c>
      <c r="E26" s="61"/>
      <c r="F26" s="10" t="s">
        <v>59</v>
      </c>
      <c r="G26" s="9"/>
      <c r="H26" s="29"/>
      <c r="I26" s="31"/>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7"/>
      <c r="AI26" s="27"/>
    </row>
    <row r="27" spans="1:35" ht="18.75" customHeight="1" thickBot="1">
      <c r="A27" s="58" t="s">
        <v>70</v>
      </c>
      <c r="B27" s="58"/>
      <c r="C27" s="58"/>
      <c r="D27" s="61" t="s">
        <v>28</v>
      </c>
      <c r="E27" s="61"/>
      <c r="H27" s="27"/>
      <c r="I27" s="28"/>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row>
    <row r="28" spans="1:35" ht="18.75" customHeight="1" thickBot="1">
      <c r="A28" s="58" t="s">
        <v>68</v>
      </c>
      <c r="B28" s="58"/>
      <c r="C28" s="58"/>
      <c r="D28" s="61" t="s">
        <v>28</v>
      </c>
      <c r="E28" s="61"/>
      <c r="H28" s="27"/>
      <c r="I28" s="28"/>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row>
    <row r="29" spans="1:35" ht="18.75" customHeight="1" thickBot="1">
      <c r="A29" s="58" t="s">
        <v>69</v>
      </c>
      <c r="B29" s="58"/>
      <c r="C29" s="58"/>
      <c r="D29" s="61" t="s">
        <v>28</v>
      </c>
      <c r="E29" s="61"/>
      <c r="H29" s="27"/>
      <c r="I29" s="28"/>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row>
    <row r="30" spans="1:35" ht="18.75" customHeight="1" thickBot="1">
      <c r="A30" s="58" t="s">
        <v>71</v>
      </c>
      <c r="B30" s="58"/>
      <c r="C30" s="58"/>
      <c r="D30" s="61" t="s">
        <v>28</v>
      </c>
      <c r="E30" s="61"/>
      <c r="H30" s="27"/>
      <c r="I30" s="28"/>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row>
    <row r="31" spans="1:35" ht="18.75" customHeight="1" thickBot="1">
      <c r="A31" s="58" t="s">
        <v>23</v>
      </c>
      <c r="B31" s="58"/>
      <c r="C31" s="58"/>
      <c r="D31" s="78">
        <f>IF(OR($C$3="",$D$3="",$E$3=""),"",ROUND(((SUM(G9:G14))/(SUM(G9:G16)))*100,0))</f>
      </c>
      <c r="E31" s="78"/>
      <c r="H31" s="27"/>
      <c r="I31" s="28"/>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row>
    <row r="32" spans="1:35" ht="18.75" customHeight="1" thickBot="1">
      <c r="A32" s="58" t="s">
        <v>24</v>
      </c>
      <c r="B32" s="58"/>
      <c r="C32" s="58"/>
      <c r="D32" s="77">
        <f>IF(OR($C$3="",$D$3="",$E$3=""),"",ROUND(F16,0))</f>
      </c>
      <c r="E32" s="77"/>
      <c r="H32" s="27"/>
      <c r="I32" s="28"/>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row>
    <row r="33" ht="18.75" customHeight="1">
      <c r="I33" s="1"/>
    </row>
    <row r="34" ht="12.75">
      <c r="I34" s="1"/>
    </row>
    <row r="42" ht="12.75" customHeight="1"/>
    <row r="44" ht="15" customHeight="1"/>
    <row r="45" ht="21.75" customHeight="1"/>
  </sheetData>
  <sheetProtection password="ED5E" sheet="1" objects="1" scenarios="1" selectLockedCells="1"/>
  <mergeCells count="43">
    <mergeCell ref="A18:B18"/>
    <mergeCell ref="J7:P7"/>
    <mergeCell ref="A9:B9"/>
    <mergeCell ref="A30:C30"/>
    <mergeCell ref="A22:C22"/>
    <mergeCell ref="D27:E27"/>
    <mergeCell ref="X11:Z11"/>
    <mergeCell ref="C6:E8"/>
    <mergeCell ref="A6:B8"/>
    <mergeCell ref="A19:B19"/>
    <mergeCell ref="A13:B13"/>
    <mergeCell ref="A14:B14"/>
    <mergeCell ref="A17:B17"/>
    <mergeCell ref="F2:F8"/>
    <mergeCell ref="G2:G8"/>
    <mergeCell ref="A10:B10"/>
    <mergeCell ref="J4:P4"/>
    <mergeCell ref="A32:C32"/>
    <mergeCell ref="D32:E32"/>
    <mergeCell ref="A28:C28"/>
    <mergeCell ref="D28:E28"/>
    <mergeCell ref="A31:C31"/>
    <mergeCell ref="D31:E31"/>
    <mergeCell ref="D30:E30"/>
    <mergeCell ref="A29:C29"/>
    <mergeCell ref="D29:E29"/>
    <mergeCell ref="A27:C27"/>
    <mergeCell ref="A12:B12"/>
    <mergeCell ref="A1:G1"/>
    <mergeCell ref="A26:C26"/>
    <mergeCell ref="A25:C25"/>
    <mergeCell ref="D26:E26"/>
    <mergeCell ref="A15:B15"/>
    <mergeCell ref="I11:L11"/>
    <mergeCell ref="U12:V12"/>
    <mergeCell ref="F22:G22"/>
    <mergeCell ref="A20:B20"/>
    <mergeCell ref="A11:B11"/>
    <mergeCell ref="A24:C24"/>
    <mergeCell ref="D24:E24"/>
    <mergeCell ref="R12:S12"/>
    <mergeCell ref="A16:B16"/>
    <mergeCell ref="A23:C23"/>
  </mergeCells>
  <conditionalFormatting sqref="D26:E30">
    <cfRule type="cellIs" priority="1" dxfId="1" operator="equal" stopIfTrue="1">
      <formula>"Yes"</formula>
    </cfRule>
    <cfRule type="cellIs" priority="2" dxfId="0" operator="equal" stopIfTrue="1">
      <formula>"No"</formula>
    </cfRule>
  </conditionalFormatting>
  <printOptions/>
  <pageMargins left="0.75" right="0.75" top="1" bottom="1" header="0.5" footer="0.5"/>
  <pageSetup fitToHeight="1" fitToWidth="1" horizontalDpi="600" verticalDpi="600" orientation="portrait" scale="53" r:id="rId4"/>
  <drawing r:id="rId3"/>
  <legacyDrawing r:id="rId2"/>
</worksheet>
</file>

<file path=xl/worksheets/sheet2.xml><?xml version="1.0" encoding="utf-8"?>
<worksheet xmlns="http://schemas.openxmlformats.org/spreadsheetml/2006/main" xmlns:r="http://schemas.openxmlformats.org/officeDocument/2006/relationships">
  <sheetPr codeName="Sheet2">
    <tabColor indexed="11"/>
  </sheetPr>
  <dimension ref="E41:E52"/>
  <sheetViews>
    <sheetView showGridLines="0" showRowColHeaders="0" zoomScale="85" zoomScaleNormal="85" zoomScalePageLayoutView="0" workbookViewId="0" topLeftCell="A1">
      <selection activeCell="I60" sqref="I60"/>
    </sheetView>
  </sheetViews>
  <sheetFormatPr defaultColWidth="8.8515625" defaultRowHeight="12.75"/>
  <sheetData>
    <row r="41" ht="12.75">
      <c r="E41" t="s">
        <v>47</v>
      </c>
    </row>
    <row r="42" ht="12.75">
      <c r="E42" t="s">
        <v>48</v>
      </c>
    </row>
    <row r="43" ht="12.75">
      <c r="E43" t="s">
        <v>49</v>
      </c>
    </row>
    <row r="44" ht="12.75">
      <c r="E44" t="s">
        <v>50</v>
      </c>
    </row>
    <row r="45" ht="12.75">
      <c r="E45" t="s">
        <v>51</v>
      </c>
    </row>
    <row r="46" ht="12.75">
      <c r="E46" t="s">
        <v>60</v>
      </c>
    </row>
    <row r="47" ht="12.75">
      <c r="E47" t="s">
        <v>61</v>
      </c>
    </row>
    <row r="48" ht="12.75">
      <c r="E48" t="s">
        <v>62</v>
      </c>
    </row>
    <row r="49" ht="12.75">
      <c r="E49" t="s">
        <v>63</v>
      </c>
    </row>
    <row r="50" ht="12.75">
      <c r="E50" t="s">
        <v>64</v>
      </c>
    </row>
    <row r="51" ht="12.75">
      <c r="E51" t="s">
        <v>65</v>
      </c>
    </row>
    <row r="52" ht="12.75">
      <c r="E52" t="s">
        <v>66</v>
      </c>
    </row>
  </sheetData>
  <sheetProtection sheet="1" objects="1" selectLockedCells="1" selectUnlockedCells="1"/>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tabColor indexed="48"/>
  </sheetPr>
  <dimension ref="B2:F14"/>
  <sheetViews>
    <sheetView showGridLines="0" showRowColHeaders="0" zoomScalePageLayoutView="0" workbookViewId="0" topLeftCell="A1">
      <selection activeCell="F49" sqref="F49"/>
    </sheetView>
  </sheetViews>
  <sheetFormatPr defaultColWidth="8.8515625" defaultRowHeight="12.75"/>
  <sheetData>
    <row r="2" spans="2:6" ht="12.75">
      <c r="B2" s="98" t="s">
        <v>54</v>
      </c>
      <c r="C2" s="98"/>
      <c r="E2" s="98" t="s">
        <v>55</v>
      </c>
      <c r="F2" s="98"/>
    </row>
    <row r="3" spans="2:6" ht="12.75">
      <c r="B3" s="7" t="s">
        <v>53</v>
      </c>
      <c r="C3" s="6" t="s">
        <v>52</v>
      </c>
      <c r="E3" s="7" t="s">
        <v>53</v>
      </c>
      <c r="F3" s="6" t="s">
        <v>52</v>
      </c>
    </row>
    <row r="4" spans="2:6" ht="12.75">
      <c r="B4" s="7">
        <v>28</v>
      </c>
      <c r="C4" s="6">
        <v>75</v>
      </c>
      <c r="E4" s="7">
        <v>41</v>
      </c>
      <c r="F4" s="6">
        <v>52</v>
      </c>
    </row>
    <row r="5" spans="2:6" ht="12.75">
      <c r="B5" s="7">
        <v>39</v>
      </c>
      <c r="C5" s="6">
        <v>75</v>
      </c>
      <c r="E5" s="7">
        <v>34</v>
      </c>
      <c r="F5" s="6">
        <v>52</v>
      </c>
    </row>
    <row r="6" spans="2:6" ht="12.75">
      <c r="B6" s="7" t="s">
        <v>53</v>
      </c>
      <c r="C6" s="6" t="s">
        <v>52</v>
      </c>
      <c r="E6" s="7" t="s">
        <v>53</v>
      </c>
      <c r="F6" s="6" t="s">
        <v>52</v>
      </c>
    </row>
    <row r="7" spans="2:6" ht="12.75">
      <c r="B7" s="7">
        <v>33</v>
      </c>
      <c r="C7" s="6">
        <v>45</v>
      </c>
      <c r="E7" s="7">
        <v>31</v>
      </c>
      <c r="F7" s="6">
        <v>68</v>
      </c>
    </row>
    <row r="8" spans="2:6" ht="12.75">
      <c r="B8" s="7">
        <v>44</v>
      </c>
      <c r="C8" s="6">
        <v>45</v>
      </c>
      <c r="E8" s="7">
        <v>38</v>
      </c>
      <c r="F8" s="6">
        <v>68</v>
      </c>
    </row>
    <row r="9" spans="2:6" ht="12.75">
      <c r="B9" s="7" t="s">
        <v>53</v>
      </c>
      <c r="C9" s="6" t="s">
        <v>52</v>
      </c>
      <c r="E9" s="7" t="s">
        <v>53</v>
      </c>
      <c r="F9" s="6" t="s">
        <v>52</v>
      </c>
    </row>
    <row r="10" spans="2:6" ht="12.75">
      <c r="B10" s="7">
        <v>39</v>
      </c>
      <c r="C10" s="6">
        <v>75</v>
      </c>
      <c r="E10" s="7">
        <v>31</v>
      </c>
      <c r="F10" s="6">
        <v>68</v>
      </c>
    </row>
    <row r="11" spans="2:6" ht="12.75">
      <c r="B11" s="7">
        <v>44</v>
      </c>
      <c r="C11" s="6">
        <v>45</v>
      </c>
      <c r="E11" s="7">
        <v>34</v>
      </c>
      <c r="F11" s="6">
        <v>52</v>
      </c>
    </row>
    <row r="12" spans="2:6" ht="12.75">
      <c r="B12" s="7" t="s">
        <v>53</v>
      </c>
      <c r="C12" s="6" t="s">
        <v>52</v>
      </c>
      <c r="E12" s="7" t="s">
        <v>53</v>
      </c>
      <c r="F12" s="6" t="s">
        <v>52</v>
      </c>
    </row>
    <row r="13" spans="2:6" ht="12.75">
      <c r="B13" s="7">
        <v>28</v>
      </c>
      <c r="C13" s="6">
        <v>75</v>
      </c>
      <c r="E13" s="7">
        <v>41</v>
      </c>
      <c r="F13" s="6">
        <v>52</v>
      </c>
    </row>
    <row r="14" spans="2:6" ht="12.75">
      <c r="B14" s="7">
        <v>33</v>
      </c>
      <c r="C14" s="6">
        <v>45</v>
      </c>
      <c r="E14" s="7">
        <v>38</v>
      </c>
      <c r="F14" s="6">
        <v>68</v>
      </c>
    </row>
  </sheetData>
  <sheetProtection sheet="1" objects="1" scenarios="1" selectLockedCells="1" selectUnlockedCells="1"/>
  <mergeCells count="2">
    <mergeCell ref="B2:C2"/>
    <mergeCell ref="E2:F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BelcherJ</dc:creator>
  <cp:keywords/>
  <dc:description/>
  <cp:lastModifiedBy>Belcher, John (MDOT)</cp:lastModifiedBy>
  <cp:lastPrinted>2012-03-28T11:35:53Z</cp:lastPrinted>
  <dcterms:created xsi:type="dcterms:W3CDTF">2009-09-10T14:59:49Z</dcterms:created>
  <dcterms:modified xsi:type="dcterms:W3CDTF">2013-04-24T14:36:17Z</dcterms:modified>
  <cp:category/>
  <cp:version/>
  <cp:contentType/>
  <cp:contentStatus/>
</cp:coreProperties>
</file>